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9200" windowHeight="12495" tabRatio="780" activeTab="1"/>
  </bookViews>
  <sheets>
    <sheet name="PRINCIPAL" sheetId="1" r:id="rId1"/>
    <sheet name="CALCULO_ SAIDAS" sheetId="2" r:id="rId2"/>
    <sheet name="CARTA_CONSULTA" sheetId="3" r:id="rId3"/>
    <sheet name="Tab1" sheetId="4" r:id="rId4"/>
    <sheet name="Tab2" sheetId="5" r:id="rId5"/>
    <sheet name="Tab5" sheetId="6" r:id="rId6"/>
    <sheet name="Tab6" sheetId="7" r:id="rId7"/>
    <sheet name="Tab7" sheetId="8" r:id="rId8"/>
    <sheet name="Tab8" sheetId="9" r:id="rId9"/>
    <sheet name="NBR14432" sheetId="10" r:id="rId10"/>
    <sheet name="Plan1" sheetId="11" state="hidden" r:id="rId11"/>
    <sheet name="tab6a" sheetId="12" state="hidden" r:id="rId12"/>
    <sheet name="tab7a" sheetId="13" state="hidden" r:id="rId13"/>
    <sheet name="tab7b" sheetId="14" state="hidden" r:id="rId14"/>
  </sheets>
  <definedNames>
    <definedName name="_xlnm.Print_Area" localSheetId="1">'CALCULO_ SAIDAS'!$A$1:$E$62</definedName>
    <definedName name="letras">'CALCULO_ SAIDAS'!$H$37:$H$40</definedName>
    <definedName name="LGA">#REF!</definedName>
    <definedName name="ListaTeste">'CALCULO_ SAIDAS'!$I$37:$I$40</definedName>
    <definedName name="opcao">'CARTA_CONSULTA'!$E$25:$E$27</definedName>
  </definedNames>
  <calcPr fullCalcOnLoad="1"/>
</workbook>
</file>

<file path=xl/comments2.xml><?xml version="1.0" encoding="utf-8"?>
<comments xmlns="http://schemas.openxmlformats.org/spreadsheetml/2006/main">
  <authors>
    <author>amarildo</author>
  </authors>
  <commentList>
    <comment ref="B23" authorId="0">
      <text>
        <r>
          <rPr>
            <b/>
            <sz val="8"/>
            <rFont val="Tahoma"/>
            <family val="0"/>
          </rPr>
          <t>entre com área como indicado:</t>
        </r>
      </text>
    </comment>
  </commentList>
</comments>
</file>

<file path=xl/comments3.xml><?xml version="1.0" encoding="utf-8"?>
<comments xmlns="http://schemas.openxmlformats.org/spreadsheetml/2006/main">
  <authors>
    <author>amarildo</author>
  </authors>
  <commentList>
    <comment ref="C27" authorId="0">
      <text>
        <r>
          <rPr>
            <b/>
            <sz val="8"/>
            <rFont val="Tahoma"/>
            <family val="0"/>
          </rPr>
          <t>Informe se utilizará detector de fumaça (consultar C.PI.)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Indique área existente da
edificação no lote.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0"/>
          </rPr>
          <t>Indique área a
ser construída:</t>
        </r>
        <r>
          <rPr>
            <sz val="8"/>
            <rFont val="Tahoma"/>
            <family val="0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0"/>
          </rPr>
          <t>Informe se utilizará cisterna na edificação:</t>
        </r>
        <r>
          <rPr>
            <sz val="8"/>
            <rFont val="Tahoma"/>
            <family val="0"/>
          </rPr>
          <t xml:space="preserve">
</t>
        </r>
      </text>
    </comment>
    <comment ref="C42" authorId="0">
      <text>
        <r>
          <rPr>
            <b/>
            <sz val="8"/>
            <rFont val="Tahoma"/>
            <family val="0"/>
          </rPr>
          <t>Informe se utilizará
Elevador de Emergência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<sst xmlns="http://schemas.openxmlformats.org/spreadsheetml/2006/main" count="3135" uniqueCount="651">
  <si>
    <t>TABELAS DA NBR 9077/93</t>
  </si>
  <si>
    <t>Tabela 1 - Classificação das edificações quanto a sua ocupação</t>
  </si>
  <si>
    <t>Grupo</t>
  </si>
  <si>
    <t>Ocupação/Uso</t>
  </si>
  <si>
    <t>Divisão</t>
  </si>
  <si>
    <t>Descrição</t>
  </si>
  <si>
    <t>Exemplos</t>
  </si>
  <si>
    <t>A</t>
  </si>
  <si>
    <t>Residencial</t>
  </si>
  <si>
    <t>A-1</t>
  </si>
  <si>
    <t>Habitações unifamiliares</t>
  </si>
  <si>
    <t>Casas térreas ou assobradadas, isoladas ou não.</t>
  </si>
  <si>
    <t>A-2</t>
  </si>
  <si>
    <t>Habitações multifamiliares</t>
  </si>
  <si>
    <t>Edifícios de apartamentos em geral.</t>
  </si>
  <si>
    <t>A-3</t>
  </si>
  <si>
    <t>Habitações coletivas. (grupos sociais equivalentes a família)</t>
  </si>
  <si>
    <t>Pensionatos, internatos, mosteiros, conventos, residenciais geriátricos.</t>
  </si>
  <si>
    <t>B</t>
  </si>
  <si>
    <t>Serviços de hospedagem</t>
  </si>
  <si>
    <t>B-1</t>
  </si>
  <si>
    <t>Hotéis e assemelhados</t>
  </si>
  <si>
    <t>Hotéis, motéis, pensões, hospedarias, albergues, casas de cômodos.</t>
  </si>
  <si>
    <t>B-2</t>
  </si>
  <si>
    <t>Hotéis residenciais</t>
  </si>
  <si>
    <t>Hotéis e assemelhados com cozinha própria nos apartamentos (incluem-se apart-hotéis). hotéis residenciais.</t>
  </si>
  <si>
    <t>C</t>
  </si>
  <si>
    <t>Comercial varejista</t>
  </si>
  <si>
    <t>C-1</t>
  </si>
  <si>
    <t>Comercio em geral, de pequeno porte</t>
  </si>
  <si>
    <t>Armarinhos, tabacarias, mercearias, fruteiras.</t>
  </si>
  <si>
    <t>C-2</t>
  </si>
  <si>
    <t>Comercio de grande e médio portes</t>
  </si>
  <si>
    <t>C-3</t>
  </si>
  <si>
    <t>Centros comerciais</t>
  </si>
  <si>
    <t>Centros de compras em gerai (shopping centers).</t>
  </si>
  <si>
    <t>D</t>
  </si>
  <si>
    <t>D-1</t>
  </si>
  <si>
    <t>Locais para prestação de serviços profissionais ou condução de negócios</t>
  </si>
  <si>
    <t>Escritórios administrativos ou técnicos. consultórios, instituições financeiras (não incluídas em D-2). , repartições públicas, cabeleireiros, laboratórios de análises clínicas sem internação, centros profissionais e outros.</t>
  </si>
  <si>
    <t>D-2</t>
  </si>
  <si>
    <t>Agências bancárias</t>
  </si>
  <si>
    <t>Agências bancarias e assemelhados.</t>
  </si>
  <si>
    <t>D-3</t>
  </si>
  <si>
    <t>Serviços de reparação (exceto os classificados em G e I)</t>
  </si>
  <si>
    <t>Lavanderias, assistência técnica, reparação e manutenção de aparelhos eletrodomésticos, chaveiros, pintura de letreiros e outros.</t>
  </si>
  <si>
    <t>E</t>
  </si>
  <si>
    <t>Educacional e cultura física</t>
  </si>
  <si>
    <t>E-1</t>
  </si>
  <si>
    <t>Escolas em geral</t>
  </si>
  <si>
    <t>Escolas de primeiro, segundo e terceiro graus, cursos supletivos e pré-universitários e outros.</t>
  </si>
  <si>
    <t>E-2</t>
  </si>
  <si>
    <t>Escolas especiais</t>
  </si>
  <si>
    <t>Escolas de artes e artesanatos, de línguas, de cultura geral, de cultura estrangeira.</t>
  </si>
  <si>
    <t>E-3</t>
  </si>
  <si>
    <t>Espaço para cultura física</t>
  </si>
  <si>
    <t>Locais de ensino e/ou práticas de artes marciais, ginástica (artística, dança, musculação e outros), esportes coletivos (tênis, futebol e outros não incluídas em F-3), sauna, casas de fisioterapias e outros.</t>
  </si>
  <si>
    <t>E-4</t>
  </si>
  <si>
    <t>Centros de treinamento profissional</t>
  </si>
  <si>
    <t>Escolas profissionais em geral.</t>
  </si>
  <si>
    <t>E-5</t>
  </si>
  <si>
    <t>Pré-escolas</t>
  </si>
  <si>
    <t>Creches, escolas maternais, jardins-de-infância.</t>
  </si>
  <si>
    <t>E-6</t>
  </si>
  <si>
    <t>Escolas para portadores de deficiências</t>
  </si>
  <si>
    <t>Escolas para excepcionais, deficientes visuais e auditivos e outros.</t>
  </si>
  <si>
    <t>F</t>
  </si>
  <si>
    <t>Locais de reunião de público</t>
  </si>
  <si>
    <t>F-1</t>
  </si>
  <si>
    <t>Locais onde há objetos de valor inestimável</t>
  </si>
  <si>
    <t>Museus, galerias de arte, arquivos, bibliotecas e assemelhados.</t>
  </si>
  <si>
    <t>F-2</t>
  </si>
  <si>
    <t>Templos e auditórios</t>
  </si>
  <si>
    <t>igrejas, sinagogas, templos e auditórios em geral.</t>
  </si>
  <si>
    <t>F-3</t>
  </si>
  <si>
    <t>Centros esportivos</t>
  </si>
  <si>
    <t>Estádios, ginásios e piscinas cobertas com arquibancadas, arenas em geral.</t>
  </si>
  <si>
    <t>F-4</t>
  </si>
  <si>
    <t>Estações e terminas de passageiros</t>
  </si>
  <si>
    <t>Estações rodoferroviárias, aeroportos, estações de transbordo e outros.</t>
  </si>
  <si>
    <t>F-5</t>
  </si>
  <si>
    <t>Locais para produção e apresentação de artes cênicas</t>
  </si>
  <si>
    <t>Teatros em geral, cinemas, operas, auditórios de estúdios de radio e televisão e outros.</t>
  </si>
  <si>
    <t>F-6</t>
  </si>
  <si>
    <t>Clubes sociais</t>
  </si>
  <si>
    <t>Boates e clubes noturnos em geral, salões de baile, restaurantes dançantes, clubes sociais e assemelhados.</t>
  </si>
  <si>
    <t>F-7</t>
  </si>
  <si>
    <t>Construções provisórias</t>
  </si>
  <si>
    <t>Circos e assemelhados.</t>
  </si>
  <si>
    <t>F-8</t>
  </si>
  <si>
    <t>Locais para refeições</t>
  </si>
  <si>
    <t>Restaurantes, lanchonetes, bares, cafés, refeitórios, cantinas e outros.</t>
  </si>
  <si>
    <t>G</t>
  </si>
  <si>
    <t>G-1</t>
  </si>
  <si>
    <t>Garagens sem acesso de público e sem abastecimento</t>
  </si>
  <si>
    <t>Garagens automáticas.</t>
  </si>
  <si>
    <t>G-2</t>
  </si>
  <si>
    <t>Garagens com acesso de público e sem abastecimento</t>
  </si>
  <si>
    <t>Garagens coletivas não-automáticas em geral, sem abastecimento (exceto para veículos de carga e coletivos).</t>
  </si>
  <si>
    <t>G-3</t>
  </si>
  <si>
    <t>Locais dotados de abastecimento de combustível</t>
  </si>
  <si>
    <t>Postos de abastecimento e serviço, garagens(exceto para veículos de carga e coletivos).</t>
  </si>
  <si>
    <t>G-4</t>
  </si>
  <si>
    <t>Serviços de conservação, manutenção e reparos</t>
  </si>
  <si>
    <t>Postos de servido sem abastecimento, oficinas de conserto de veículos (exceto de carga e coletivos), borracharia (sem recauchutagem).</t>
  </si>
  <si>
    <t>G-5</t>
  </si>
  <si>
    <t>Serviços de manutenção em veículos de grande porte e retificadoras em geral</t>
  </si>
  <si>
    <t>Oficinas e garagens de veículos de carga e coletivos, máquinas agrícolas e rodoviárias, retificadoras de motores.</t>
  </si>
  <si>
    <t>H</t>
  </si>
  <si>
    <t>Serviços de saúde e Institucionais</t>
  </si>
  <si>
    <t>H-1</t>
  </si>
  <si>
    <t>Hospitais veterinários e assemelhados</t>
  </si>
  <si>
    <t>Hospitais, clinicas e consultórios veterinários e assemelhados (inclui-se alojamento com ou sem adestramento).</t>
  </si>
  <si>
    <t>H-2</t>
  </si>
  <si>
    <t>Locais onde pessoas requerem cuidados especiais por limitações físicas ou mentais</t>
  </si>
  <si>
    <t>Asilos, orfanatos, abrigos geriátricos, reformatórios sem celas e outros.</t>
  </si>
  <si>
    <t>H-3</t>
  </si>
  <si>
    <t>Hospitais e assemelhados</t>
  </si>
  <si>
    <t>Hospitais, casas de saúde, prontos-socorros, clínicas com internação, ambulatórios e postos de atendimento de urgência, postos de saúde o puericultura e outros.</t>
  </si>
  <si>
    <t>H-4</t>
  </si>
  <si>
    <t>Prédios e instalações vinculados as forças armadas, polícias civil e militar</t>
  </si>
  <si>
    <t>Quartéis, centrais de polícia, delegacias distritais, postos policiais e outros.</t>
  </si>
  <si>
    <t>H-5</t>
  </si>
  <si>
    <t>Locais onde a liberdade das pessoas sofre restrições</t>
  </si>
  <si>
    <t>I</t>
  </si>
  <si>
    <t>I -1</t>
  </si>
  <si>
    <t>Locais onde as atividades exercidas e os materiais utilizados e/ou depositados apresentam médio potencial de incêndio.  Locais onde a carga combustível não chega a 50 kg/m² ou 1200 MJ/m² e que não se enquadram em I-3.</t>
  </si>
  <si>
    <t>Atividades que manipulam e/ou depositam os materiais classificados como de médio risco de incêndio, tais como fábricas em geral, onde os materiais utilizados não são combustíveis e os processos não envolvem a utilização intensiva de materiais combustíveis.</t>
  </si>
  <si>
    <t>I - 2</t>
  </si>
  <si>
    <t>Locais onde as atividades exercidas e os materiais utilizados e/ou depositados apresentam grande potencial de incêndio.  Locais onde a carga combustível ultrapassa 50 kg/m² ou 1200 MJ/m² e que não se enquadram em I-3.  Depósitos sem conteúdo especifico.</t>
  </si>
  <si>
    <t>Atividades que manipulam e/ou depositam os materiais classificados como de grande risco de incêndio, tais como mercearias, fábricas de caixas, de colchões, subestações, lavanderias a seco, estúdios de TV, impressoras, fábrica de doces, heliportos, oficinas de conserto de veículos e outros.</t>
  </si>
  <si>
    <t>I - 3</t>
  </si>
  <si>
    <t>Locais onde ha alto risco de incêndio peia existência de quantidade suficiente de materiais perigosos.</t>
  </si>
  <si>
    <t>Fábricas e depósitos de explosivos, gases e líquidos inflamáveis. materiais oxidantes e outros definidos pelas normas brasileiras, tais como destilarias, refinarias, elevadores de grãos, tintas, borracha e outros.</t>
  </si>
  <si>
    <t>J</t>
  </si>
  <si>
    <t>Depósitos sem risco de incêndio expressivo</t>
  </si>
  <si>
    <t>Edificações que armazenam, exclusivamente. tijolos, pedras. areias, cimentos, metais e outros materiais incombustíveis.</t>
  </si>
  <si>
    <t>Edifícios de lojas, lojas de departamentos. magazines, galerias comerciais, supermercados em geral, mercados e outros.</t>
  </si>
  <si>
    <t>Serviços, Profissionais, Pessoais e técnicos</t>
  </si>
  <si>
    <t>Hospitais psiquiátricos, reformatórios, prisões em geral e instituições assemelhadas.</t>
  </si>
  <si>
    <t>Industrial, Comercial de alto risco, atacadista e depósitos</t>
  </si>
  <si>
    <t>Depósitos de baixo risco</t>
  </si>
  <si>
    <t>CONSIDERAÇÕES</t>
  </si>
  <si>
    <t>Alturas contadas da soleira de entrada ao piso do último pavimento, não consideradas edículas no ático destinadas a casas de máquinas e terraços descobertos (H)</t>
  </si>
  <si>
    <t>K - Edificações térreas</t>
  </si>
  <si>
    <t>Altura contada entre o terreno circundante e o piso da entrada igual ou inferior a 1,00 m.</t>
  </si>
  <si>
    <t>L - Edificações baixas</t>
  </si>
  <si>
    <t>H &lt;= 6,00 m</t>
  </si>
  <si>
    <t>M - Edificações de média altura</t>
  </si>
  <si>
    <t>6,00 m &lt; H &lt;= 12,00 m</t>
  </si>
  <si>
    <t>N - Edificações mediana alta</t>
  </si>
  <si>
    <t>12,00 m &lt; H &lt;= 30,00 m</t>
  </si>
  <si>
    <t>O - Edificações altas</t>
  </si>
  <si>
    <t>tipo -1</t>
  </si>
  <si>
    <t>H&gt;30,00 m</t>
  </si>
  <si>
    <t>tipo -2</t>
  </si>
  <si>
    <t>Edificações dotadas de pavimentos recuados em relação aos pavimentos inferiores, de tal forma que as escadas dos bombeiros não possam atingi-las, ou situadas em locais onde é impossível o acesso de viaturas de bombeiros, desde que sua altura seja H&gt;12,00 m.</t>
  </si>
  <si>
    <t>CLASSIFICAÇÃO DAS EDIFICAÇÕES QUANTO À ALTURA</t>
  </si>
  <si>
    <t>Tabela 6 - Distâncias máximas a serem percorridas</t>
  </si>
  <si>
    <t>Tipo de Edificação</t>
  </si>
  <si>
    <t>Grupo e divisão</t>
  </si>
  <si>
    <t>de ocupação</t>
  </si>
  <si>
    <t>Sem chuveiros automáticos</t>
  </si>
  <si>
    <t>Com chuveiros automáticos</t>
  </si>
  <si>
    <t>Saída única</t>
  </si>
  <si>
    <t>Mais de uma saída</t>
  </si>
  <si>
    <t>X</t>
  </si>
  <si>
    <t>Qualquer</t>
  </si>
  <si>
    <t>Y</t>
  </si>
  <si>
    <t>Z</t>
  </si>
  <si>
    <t xml:space="preserve">C, D, E, F, G-3, </t>
  </si>
  <si>
    <t>G-4 G-5, H, 1</t>
  </si>
  <si>
    <t>A, B, G-1, G-2, J</t>
  </si>
  <si>
    <t>Tabela 5 – Dados para dimensionamento das saídas</t>
  </si>
  <si>
    <t>Ocupação</t>
  </si>
  <si>
    <r>
      <t>População</t>
    </r>
    <r>
      <rPr>
        <b/>
        <vertAlign val="superscript"/>
        <sz val="10"/>
        <rFont val="Arial"/>
        <family val="2"/>
      </rPr>
      <t>(A)</t>
    </r>
  </si>
  <si>
    <t>Capacidade da U. de passagem</t>
  </si>
  <si>
    <t>Acessos e Descargas</t>
  </si>
  <si>
    <t>Escadas e Rampas</t>
  </si>
  <si>
    <t>Portas</t>
  </si>
  <si>
    <t>A-1, A-2</t>
  </si>
  <si>
    <t>Duas pessoas por dormitório</t>
  </si>
  <si>
    <t>Duas pessoas por dormitório e uma pessoa por 4,00 m² de área de alojamento</t>
  </si>
  <si>
    <t>-</t>
  </si>
  <si>
    <t xml:space="preserve">Uma pessoa por 15,00 m² de área </t>
  </si>
  <si>
    <t xml:space="preserve">Uma pessoa por 3,00 m² de área </t>
  </si>
  <si>
    <t>Uma pessoa por 7,00 m² de área</t>
  </si>
  <si>
    <t>E-1 a E-4</t>
  </si>
  <si>
    <r>
      <t>Uma pessoa por 1,50 m² de área</t>
    </r>
    <r>
      <rPr>
        <vertAlign val="superscript"/>
        <sz val="10"/>
        <rFont val="Arial"/>
        <family val="2"/>
      </rPr>
      <t>(*)</t>
    </r>
  </si>
  <si>
    <t>E-5, E-6</t>
  </si>
  <si>
    <t>Uma pessoa por 3,00 m² de área</t>
  </si>
  <si>
    <t>F-2. F-5. F-8</t>
  </si>
  <si>
    <t xml:space="preserve">Uma pessoa por m² de área </t>
  </si>
  <si>
    <t>F-3, F-6. F-7</t>
  </si>
  <si>
    <t>Duas pessoas por m² de área (1:0.5 m²)</t>
  </si>
  <si>
    <t>Não regulado</t>
  </si>
  <si>
    <t>G-1, G-2, G-3</t>
  </si>
  <si>
    <t>Uma pessoa por 40 vagas de veiculo</t>
  </si>
  <si>
    <t>G-4. G-5</t>
  </si>
  <si>
    <t xml:space="preserve">Uma pessoa por 20,00 m² de área </t>
  </si>
  <si>
    <t xml:space="preserve">Uma pessoa por 7,00 m² de área </t>
  </si>
  <si>
    <t>Uma pessoa e meia por leito + uma pessoa por 7,00 m² de área de ambulatório</t>
  </si>
  <si>
    <t>H-4, H-5</t>
  </si>
  <si>
    <t>Uma pessoa por 10,00 m2 de área</t>
  </si>
  <si>
    <t>Uma pessoa por 30,00 m2 de área</t>
  </si>
  <si>
    <t>Tabela 7 - Número de saídas e tipos de escada</t>
  </si>
  <si>
    <t>DIMENSÃO</t>
  </si>
  <si>
    <t>p (pavimento &lt; 750 m²)</t>
  </si>
  <si>
    <t>ALTURA</t>
  </si>
  <si>
    <t>K</t>
  </si>
  <si>
    <t>L</t>
  </si>
  <si>
    <t>M</t>
  </si>
  <si>
    <t>N</t>
  </si>
  <si>
    <t>O</t>
  </si>
  <si>
    <t>OCUPAÇÃO</t>
  </si>
  <si>
    <t>GRUPO</t>
  </si>
  <si>
    <t>DIVISÃO</t>
  </si>
  <si>
    <t>N.º</t>
  </si>
  <si>
    <t>Tipo</t>
  </si>
  <si>
    <t>NE</t>
  </si>
  <si>
    <t>EP</t>
  </si>
  <si>
    <t>PF</t>
  </si>
  <si>
    <r>
      <t>EP</t>
    </r>
    <r>
      <rPr>
        <vertAlign val="superscript"/>
        <sz val="10"/>
        <rFont val="Arial"/>
        <family val="2"/>
      </rPr>
      <t>2</t>
    </r>
  </si>
  <si>
    <t>Não Regulado</t>
  </si>
  <si>
    <r>
      <t>PF</t>
    </r>
    <r>
      <rPr>
        <vertAlign val="superscript"/>
        <sz val="10"/>
        <rFont val="Arial"/>
        <family val="2"/>
      </rPr>
      <t>3</t>
    </r>
  </si>
  <si>
    <t>NE – Escada não-enclausurada (escada comum)</t>
  </si>
  <si>
    <t>EP – Escada enclausurada protegida</t>
  </si>
  <si>
    <t>PF – Escada enclausurada à prova de fumaça</t>
  </si>
  <si>
    <r>
      <t>EP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– Em edificações com área total inferior a 750 m2, admite-se o uso de escadas NE</t>
    </r>
  </si>
  <si>
    <r>
      <t>PF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– As escadas PF podem ser substituídas por escadas pressurizadas.</t>
    </r>
  </si>
  <si>
    <t>p (pavimento &gt; 750 m²)</t>
  </si>
  <si>
    <t>A- Residencial</t>
  </si>
  <si>
    <t>TIPO DE EDIFICAÇÃO:</t>
  </si>
  <si>
    <t>B2- Hotéis residenciais</t>
  </si>
  <si>
    <t>C1- Comercio em geral, de pequeno porte</t>
  </si>
  <si>
    <t>C2- Comercio de grande e médio portes</t>
  </si>
  <si>
    <t>C3- Centros comerciais</t>
  </si>
  <si>
    <t>D2- Agências bancárias</t>
  </si>
  <si>
    <t>D3- Serviços de reparação (exceto os classificados em G e I)</t>
  </si>
  <si>
    <t>E1- Escolas em geral</t>
  </si>
  <si>
    <t>E2- Escolas especiais</t>
  </si>
  <si>
    <t>E3- Espaço para cultura física</t>
  </si>
  <si>
    <t>E4- Centros de treinamento profissional</t>
  </si>
  <si>
    <t>E5- Pré-escolas</t>
  </si>
  <si>
    <t>E6- Escolas para portadores de deficiências</t>
  </si>
  <si>
    <t>F1- Locais onde há objetos de valor inestimável</t>
  </si>
  <si>
    <t>F2- Templos e auditórios</t>
  </si>
  <si>
    <t>F3- Centros esportivos</t>
  </si>
  <si>
    <t>F4- Estações e terminas de passageiros</t>
  </si>
  <si>
    <t>F6- Clubes sociais</t>
  </si>
  <si>
    <t>F7- Construções provisórias</t>
  </si>
  <si>
    <t>F8- Locais para refeições</t>
  </si>
  <si>
    <t>G1- Garagens sem acesso de público e sem abastecimento</t>
  </si>
  <si>
    <t>G2- Garagens com acesso de público e sem abastecimento</t>
  </si>
  <si>
    <t>G3- Locais dotados de abastecimento de combustível</t>
  </si>
  <si>
    <t>G4- Serviços de conservação, manutenção e reparos</t>
  </si>
  <si>
    <t>G5- Serviços de manutenção em veículos de grande porte e retificadoras em geral</t>
  </si>
  <si>
    <t>H1- Hospitais veterinários e assemelhados</t>
  </si>
  <si>
    <t>H3- Hospitais e assemelhados</t>
  </si>
  <si>
    <t>H4- Prédios e instalações vinculados as forças armadas, polícias civil e militar</t>
  </si>
  <si>
    <t>H5- Locais onde a liberdade das pessoas sofre restrições</t>
  </si>
  <si>
    <t>J- Depósitos sem risco de incêndio expressivo</t>
  </si>
  <si>
    <t xml:space="preserve"> I 2- Grande potencial de incêndio &gt; 1200 MJ/m²</t>
  </si>
  <si>
    <t xml:space="preserve"> I 3- Alto risco de incêndio</t>
  </si>
  <si>
    <t xml:space="preserve"> I 1- Médio potencial de incêndio &lt; 1200 MJ/m²</t>
  </si>
  <si>
    <t>A1- Habitações unifamiliares</t>
  </si>
  <si>
    <t>B- Serviços de hospedagem</t>
  </si>
  <si>
    <t>C- Comercial varejista</t>
  </si>
  <si>
    <t>D- Serviços, Profissionais, Pessoais e técnicos</t>
  </si>
  <si>
    <t>E- Educacional e cultura física</t>
  </si>
  <si>
    <t>F- Locais de reunião de público</t>
  </si>
  <si>
    <t>G- Garagens</t>
  </si>
  <si>
    <t xml:space="preserve"> I - Industrial, Comercial de alto risco, atacadista e depósitos</t>
  </si>
  <si>
    <t>H2- Locais para pessoas com limitações físicas ou mentais</t>
  </si>
  <si>
    <t>B1- Hotéis e assemelhados</t>
  </si>
  <si>
    <t>CLASSIFICAÇÃO QUANTO A OCUPAÇÃO - TABELA 01</t>
  </si>
  <si>
    <t>CLASSIFICAÇÃO QTO ALTURA</t>
  </si>
  <si>
    <t>A2- Habitações multifamiliares</t>
  </si>
  <si>
    <t>A3- Habitações coletivas. (grupos sociais equivalentes a família)</t>
  </si>
  <si>
    <t>CARACTERÍSTICAS CONSTRUTIVAS</t>
  </si>
  <si>
    <t>DIMENSÕES EM PLANTA</t>
  </si>
  <si>
    <t>Y- Média Resistência ao Fogo (Alvenaria)</t>
  </si>
  <si>
    <r>
      <t>K</t>
    </r>
    <r>
      <rPr>
        <sz val="10"/>
        <rFont val="Arial"/>
        <family val="0"/>
      </rPr>
      <t xml:space="preserve"> - Edificações Térreas (h&lt;=1m)</t>
    </r>
  </si>
  <si>
    <r>
      <t>L</t>
    </r>
    <r>
      <rPr>
        <sz val="10"/>
        <rFont val="Arial"/>
        <family val="0"/>
      </rPr>
      <t xml:space="preserve"> - Edificações Baixas (h&lt;=6m)</t>
    </r>
  </si>
  <si>
    <r>
      <t>M</t>
    </r>
    <r>
      <rPr>
        <sz val="10"/>
        <rFont val="Arial"/>
        <family val="0"/>
      </rPr>
      <t xml:space="preserve"> - Edificações Média Altura (h&gt;6&lt;12m)</t>
    </r>
  </si>
  <si>
    <r>
      <t>N</t>
    </r>
    <r>
      <rPr>
        <sz val="10"/>
        <rFont val="Arial"/>
        <family val="0"/>
      </rPr>
      <t xml:space="preserve"> - Edificações Mediana Altas (h&gt;12&lt;30m)</t>
    </r>
  </si>
  <si>
    <r>
      <t>X</t>
    </r>
    <r>
      <rPr>
        <sz val="10"/>
        <rFont val="Arial"/>
        <family val="0"/>
      </rPr>
      <t xml:space="preserve"> - Propagação Fácil (Madeira)</t>
    </r>
  </si>
  <si>
    <r>
      <t>Y</t>
    </r>
    <r>
      <rPr>
        <sz val="10"/>
        <rFont val="Arial"/>
        <family val="0"/>
      </rPr>
      <t>- Média Resistência ao Fogo (Alvenaria)</t>
    </r>
  </si>
  <si>
    <r>
      <t>Z</t>
    </r>
    <r>
      <rPr>
        <sz val="10"/>
        <rFont val="Arial"/>
        <family val="0"/>
      </rPr>
      <t xml:space="preserve"> - Resistente ao Fogo (Concreto)</t>
    </r>
  </si>
  <si>
    <r>
      <t>P</t>
    </r>
    <r>
      <rPr>
        <sz val="10"/>
        <rFont val="Arial"/>
        <family val="0"/>
      </rPr>
      <t xml:space="preserve"> - Pequeno Pavimento (&lt;750m2)</t>
    </r>
  </si>
  <si>
    <r>
      <t>Q</t>
    </r>
    <r>
      <rPr>
        <sz val="10"/>
        <rFont val="Arial"/>
        <family val="0"/>
      </rPr>
      <t xml:space="preserve"> - Grande Pavimento (&gt;750m2)</t>
    </r>
  </si>
  <si>
    <t>ALTURA:</t>
  </si>
  <si>
    <t>DIMENSÕES EM PLANTA:</t>
  </si>
  <si>
    <t>CARACT. CONSTRUTIVAS:</t>
  </si>
  <si>
    <t>F5- Teatros, cinemas, óperas e estudios de rádio e TV</t>
  </si>
  <si>
    <t>H- Serviços de Saúde e Institucionais</t>
  </si>
  <si>
    <t>CLASSIFICAÇÃO:</t>
  </si>
  <si>
    <t>LARGURA DAS SAÍDAS EM METROS</t>
  </si>
  <si>
    <t>XX</t>
  </si>
  <si>
    <t>TIPO DE ESCADA A SER ADOTADA:</t>
  </si>
  <si>
    <t>ACESSOS (N=P/C)</t>
  </si>
  <si>
    <t>ESCADAS (N=P/C)</t>
  </si>
  <si>
    <t>PORTAS/SAÍDAS  (N=P/C)</t>
  </si>
  <si>
    <t>TIPO DE PORTA A SER ADOTADA:</t>
  </si>
  <si>
    <t>D1- Prestação de serviços profissionais ou condução de negócios</t>
  </si>
  <si>
    <t>MEMORIAL DE CÁLCULO DE SAÍDAS DE EMERGÊNCIA</t>
  </si>
  <si>
    <t>L - Edificações Baixas (h&lt;=6m)</t>
  </si>
  <si>
    <t>q (pavimento &gt; 750 m²)</t>
  </si>
  <si>
    <t>Normal</t>
  </si>
  <si>
    <t>Protegida</t>
  </si>
  <si>
    <t>Protegida2</t>
  </si>
  <si>
    <t>Prova de Fumaça</t>
  </si>
  <si>
    <t>Prova de Fumaça3</t>
  </si>
  <si>
    <r>
      <t>O</t>
    </r>
    <r>
      <rPr>
        <sz val="10"/>
        <rFont val="Arial"/>
        <family val="0"/>
      </rPr>
      <t xml:space="preserve"> - Edificações Altas (h&gt;30m)</t>
    </r>
  </si>
  <si>
    <t>ALTURA / OCUPAÇÃO</t>
  </si>
  <si>
    <t>Não</t>
  </si>
  <si>
    <t>CHUVEIROS AUTOMÁTICOS:</t>
  </si>
  <si>
    <t>CHUVEIROS AUTOMÁTICOS</t>
  </si>
  <si>
    <r>
      <t>Z</t>
    </r>
    <r>
      <rPr>
        <sz val="10"/>
        <rFont val="Arial"/>
        <family val="2"/>
      </rPr>
      <t xml:space="preserve"> - Resistente ao Fogo (Concreto)</t>
    </r>
  </si>
  <si>
    <t>LARGURA MÍNIMA</t>
  </si>
  <si>
    <t>QTDE MÍNIMA</t>
  </si>
  <si>
    <t>CÁLCULO</t>
  </si>
  <si>
    <t>POPULAÇÃO(Pessoas):</t>
  </si>
  <si>
    <t>DISTÂNCIA DE CAMINHAMENTO(m):</t>
  </si>
  <si>
    <t>Tabela 2 - Classificação das edificações quanto a altura</t>
  </si>
  <si>
    <t>INFORME ABAIXO A SOLUÇÃO APRESENTADA NA OBRA:</t>
  </si>
  <si>
    <r>
      <t>Nota:</t>
    </r>
    <r>
      <rPr>
        <sz val="7"/>
        <rFont val="Arial"/>
        <family val="0"/>
      </rPr>
      <t xml:space="preserve"> Protegida2 – Em edificações com área total inferior a 750 m2, admite-se o uso de escadas Normais</t>
    </r>
  </si>
  <si>
    <t>NBR 14432 - CARGA INCÊNDIO</t>
  </si>
  <si>
    <t>DESCRIÇAO</t>
  </si>
  <si>
    <t>CARGA MJ/m2</t>
  </si>
  <si>
    <t>CLASSIFICAÇÃO</t>
  </si>
  <si>
    <t>RESIDENCIAL</t>
  </si>
  <si>
    <t>Alojamento Estudantis</t>
  </si>
  <si>
    <t xml:space="preserve">Risco Leve </t>
  </si>
  <si>
    <t>Carga de Incêndio até 300MJ/m²</t>
  </si>
  <si>
    <t>Apartamentos</t>
  </si>
  <si>
    <t>Risco Moderado</t>
  </si>
  <si>
    <t>Carga de Incêndio entre 300 e 1200 MJ/m²</t>
  </si>
  <si>
    <t>Casas Térreas e Sobrados</t>
  </si>
  <si>
    <t>Risco Elevado</t>
  </si>
  <si>
    <t>Carga de Incêndio acima de 1200 MJ/m²</t>
  </si>
  <si>
    <t>Pensionatos</t>
  </si>
  <si>
    <t>HOSPEDAGEM</t>
  </si>
  <si>
    <t>Hotéis</t>
  </si>
  <si>
    <t>Motéis</t>
  </si>
  <si>
    <t>Apart Hotéis</t>
  </si>
  <si>
    <t>COMÉRCIO VAREJISTA</t>
  </si>
  <si>
    <t>Acougues</t>
  </si>
  <si>
    <t>C-1/C-2</t>
  </si>
  <si>
    <t>Antiguidades</t>
  </si>
  <si>
    <t>Aparelhos domésticos</t>
  </si>
  <si>
    <t>Artigos de Bijouteria, metal, vidro</t>
  </si>
  <si>
    <t>Artigos de couro, borracharia, esportivos</t>
  </si>
  <si>
    <t>Automóveis</t>
  </si>
  <si>
    <t>Bebidas destiladas</t>
  </si>
  <si>
    <t>Brinquedos</t>
  </si>
  <si>
    <t>Cabeleireiro</t>
  </si>
  <si>
    <t>Calçados</t>
  </si>
  <si>
    <t>Drogarias</t>
  </si>
  <si>
    <t>Ferragens</t>
  </si>
  <si>
    <t>Floricultura</t>
  </si>
  <si>
    <t>Galeria de quadros</t>
  </si>
  <si>
    <t>Livrarias</t>
  </si>
  <si>
    <t>Lojas de Departamentos ou Centro compras</t>
  </si>
  <si>
    <t>Materiais fotográficos</t>
  </si>
  <si>
    <t>Móveis</t>
  </si>
  <si>
    <t>Papelarias</t>
  </si>
  <si>
    <t>Perfumarias</t>
  </si>
  <si>
    <t>Produtos texteis</t>
  </si>
  <si>
    <t>Relojoarias</t>
  </si>
  <si>
    <t>Supermercados</t>
  </si>
  <si>
    <t>Tapetes</t>
  </si>
  <si>
    <t>Tintas</t>
  </si>
  <si>
    <t>Verduras</t>
  </si>
  <si>
    <t>Vinhos</t>
  </si>
  <si>
    <t>Vulcanização</t>
  </si>
  <si>
    <t xml:space="preserve">SERVIÇOS </t>
  </si>
  <si>
    <t>Agências Bancárias</t>
  </si>
  <si>
    <t>Agência de Correios</t>
  </si>
  <si>
    <t>Centrais Telefônicas</t>
  </si>
  <si>
    <t>Consultórios Médicos ou Odontológicos</t>
  </si>
  <si>
    <t>Copiadora</t>
  </si>
  <si>
    <t>Encadernadoras</t>
  </si>
  <si>
    <t>Escritórios</t>
  </si>
  <si>
    <t>Estúdios de TV e Rádio</t>
  </si>
  <si>
    <t>Lavanderias</t>
  </si>
  <si>
    <t>Oficinas Elétricas</t>
  </si>
  <si>
    <t>Oficinas Hidráulicas e Mecânicas</t>
  </si>
  <si>
    <t>Pinturas</t>
  </si>
  <si>
    <t>Processamentos de dados</t>
  </si>
  <si>
    <t>ESCOLAS</t>
  </si>
  <si>
    <t>Academias</t>
  </si>
  <si>
    <t>Creches</t>
  </si>
  <si>
    <t>Escolas</t>
  </si>
  <si>
    <t>E-1/E-2/E-4</t>
  </si>
  <si>
    <t>REUNIÃO PÚBLICO</t>
  </si>
  <si>
    <t>Bibliotecas</t>
  </si>
  <si>
    <t>Cinemas e Teatros</t>
  </si>
  <si>
    <t>Igrejas</t>
  </si>
  <si>
    <t>Museus</t>
  </si>
  <si>
    <t>Restaurantes</t>
  </si>
  <si>
    <t>SERVIÇOS AUTOMOTIVOS</t>
  </si>
  <si>
    <t>Estacionamentos</t>
  </si>
  <si>
    <t>G-1/G-2</t>
  </si>
  <si>
    <t>Conserto de Veículos</t>
  </si>
  <si>
    <t>SERV SAÚDE INSTITUCIONAIS</t>
  </si>
  <si>
    <t>Asilos</t>
  </si>
  <si>
    <t>Hospitais</t>
  </si>
  <si>
    <t>INDUSTRIAL</t>
  </si>
  <si>
    <t>Aparelhos Eletroeletrônicos, Ópticos e Foto</t>
  </si>
  <si>
    <t>I-1</t>
  </si>
  <si>
    <t>Acessórios para Automóveis</t>
  </si>
  <si>
    <t>Acetileno</t>
  </si>
  <si>
    <t>Artigos de Borracha, Cortiça, Espuma e Couro</t>
  </si>
  <si>
    <t>Artigos de Argila, Cerâmica ou Porcelana</t>
  </si>
  <si>
    <t>Artigos de Bijouteria</t>
  </si>
  <si>
    <t>Artigos de Cera</t>
  </si>
  <si>
    <t>Artigos de Gesso</t>
  </si>
  <si>
    <t>Artigos de Mármore</t>
  </si>
  <si>
    <t>Artigos de Peles</t>
  </si>
  <si>
    <t>Artigos de Plásticos em geral</t>
  </si>
  <si>
    <t>Artigos de Tabaco</t>
  </si>
  <si>
    <t>Artigos de Vidro</t>
  </si>
  <si>
    <t>Automotiva e Autopeças exceto Pintura</t>
  </si>
  <si>
    <t>Aviões</t>
  </si>
  <si>
    <t>Balanças</t>
  </si>
  <si>
    <t>Baterias</t>
  </si>
  <si>
    <t>Bebidas não-alcoólicas</t>
  </si>
  <si>
    <t>Bicicletas</t>
  </si>
  <si>
    <t>Café</t>
  </si>
  <si>
    <t>Caixotes, barris ou pallets de madeira</t>
  </si>
  <si>
    <t>Carpintarias, Marcenarias</t>
  </si>
  <si>
    <t>Cereais</t>
  </si>
  <si>
    <t>I-2</t>
  </si>
  <si>
    <t>Cervejarias</t>
  </si>
  <si>
    <t>Chapas de aglomerados ou compensado</t>
  </si>
  <si>
    <t>Chocolates</t>
  </si>
  <si>
    <t>Cimento</t>
  </si>
  <si>
    <t>Cobertores, Tapetes</t>
  </si>
  <si>
    <t>Colas</t>
  </si>
  <si>
    <t>Colchões(Exceto Espuma)</t>
  </si>
  <si>
    <t>Condimentos, conservas</t>
  </si>
  <si>
    <t>Confeitarias</t>
  </si>
  <si>
    <t>Congelados</t>
  </si>
  <si>
    <t>Couro Sintético</t>
  </si>
  <si>
    <t>Defumados</t>
  </si>
  <si>
    <t>Discos de Música</t>
  </si>
  <si>
    <t>Doces</t>
  </si>
  <si>
    <t>Espumas</t>
  </si>
  <si>
    <t>Farinhas</t>
  </si>
  <si>
    <t>Feltros</t>
  </si>
  <si>
    <t>Fermentos</t>
  </si>
  <si>
    <t>Fiações</t>
  </si>
  <si>
    <t>Fibras Sintéticas</t>
  </si>
  <si>
    <t>Fios Elétricos</t>
  </si>
  <si>
    <t>Flores Artificiais</t>
  </si>
  <si>
    <t>Fornos de Secagem com Grade Madeira</t>
  </si>
  <si>
    <t>Fundições de Metal</t>
  </si>
  <si>
    <t>Galpões de secagem com Grade Madeira</t>
  </si>
  <si>
    <t>Geladeiras</t>
  </si>
  <si>
    <t>Gelatinas</t>
  </si>
  <si>
    <t>Gesso</t>
  </si>
  <si>
    <t>Gorduras Comestíveis</t>
  </si>
  <si>
    <t>Gráficas (empacotamento)</t>
  </si>
  <si>
    <t>Gráficas (produção)</t>
  </si>
  <si>
    <t>Guardas-chuvas</t>
  </si>
  <si>
    <t>Hangares</t>
  </si>
  <si>
    <t>Instrumentos Musicais</t>
  </si>
  <si>
    <t>Janelas e Portas de Madeira</t>
  </si>
  <si>
    <t>Jóias</t>
  </si>
  <si>
    <t>Laboratórios Farmacêuticos</t>
  </si>
  <si>
    <t>Labortórios Químicos</t>
  </si>
  <si>
    <t>Lápis</t>
  </si>
  <si>
    <t>Lâmpadas</t>
  </si>
  <si>
    <t>Laticínios</t>
  </si>
  <si>
    <t>Malharias</t>
  </si>
  <si>
    <t>Máquinas de lavar, de costura ou escritório</t>
  </si>
  <si>
    <t>Massas alimentícias</t>
  </si>
  <si>
    <t>Mastiques</t>
  </si>
  <si>
    <t>Materiais Sintéticos ou Plásticos</t>
  </si>
  <si>
    <t>Metalurgia</t>
  </si>
  <si>
    <t>Montagem de Automóveis</t>
  </si>
  <si>
    <t>Motocicletas</t>
  </si>
  <si>
    <t>Motores Elétricos</t>
  </si>
  <si>
    <t>Óleos Comestíveis</t>
  </si>
  <si>
    <t>Padarias</t>
  </si>
  <si>
    <t>Papéis (acabamento)</t>
  </si>
  <si>
    <t>Papéis (preparo de celulose)</t>
  </si>
  <si>
    <t>Papéis (processamentos)</t>
  </si>
  <si>
    <t>Papelões Betuminados</t>
  </si>
  <si>
    <t>Papelões Ondulados</t>
  </si>
  <si>
    <t>Pedras</t>
  </si>
  <si>
    <t>Perfumes</t>
  </si>
  <si>
    <t>Pneus</t>
  </si>
  <si>
    <t>Produtos Adesivos</t>
  </si>
  <si>
    <t>Produtos de Adubo Químico</t>
  </si>
  <si>
    <t>Produtos Alimentícios (expedição)</t>
  </si>
  <si>
    <t>Produtos com Ácido Acético</t>
  </si>
  <si>
    <t>Produtos com Ácido Carbônico</t>
  </si>
  <si>
    <t>Produtos com Ácido Inorgânico</t>
  </si>
  <si>
    <t>Produtos com Albumina</t>
  </si>
  <si>
    <t>Produtos com Alcatrão</t>
  </si>
  <si>
    <t>Produtos com Amido</t>
  </si>
  <si>
    <t>Produtos com Soda</t>
  </si>
  <si>
    <t>Produtos de Limpeza</t>
  </si>
  <si>
    <t>Produtos Graxos</t>
  </si>
  <si>
    <t>Produtos Refratários</t>
  </si>
  <si>
    <t>Rações</t>
  </si>
  <si>
    <t>Relógios</t>
  </si>
  <si>
    <t>Resinas</t>
  </si>
  <si>
    <t>Roupas</t>
  </si>
  <si>
    <t>Sabões</t>
  </si>
  <si>
    <t>Sacos de Papel</t>
  </si>
  <si>
    <t>Sacos de Juta</t>
  </si>
  <si>
    <t>Sorvetes</t>
  </si>
  <si>
    <t>Sucos de Frutas</t>
  </si>
  <si>
    <t>Texteis em Geral</t>
  </si>
  <si>
    <t>Tintas e Solventes</t>
  </si>
  <si>
    <t>Tintas Latéx</t>
  </si>
  <si>
    <t>Tintas Não Inflamáveis</t>
  </si>
  <si>
    <t>Transformadores</t>
  </si>
  <si>
    <t>Tratamento de Madeira</t>
  </si>
  <si>
    <t>Tratores</t>
  </si>
  <si>
    <t>Vagões</t>
  </si>
  <si>
    <t>Vassouras ou Escovas</t>
  </si>
  <si>
    <t>Velas</t>
  </si>
  <si>
    <t>Verduras Desidratadas</t>
  </si>
  <si>
    <t>Vidros e Espelhos</t>
  </si>
  <si>
    <t>Vinagres</t>
  </si>
  <si>
    <t>Polícia Militar do Paraná</t>
  </si>
  <si>
    <t>UTILIZAÇÃO</t>
  </si>
  <si>
    <t>TIPO</t>
  </si>
  <si>
    <t>Giga Joule</t>
  </si>
  <si>
    <t>UFM</t>
  </si>
  <si>
    <t>Corpo de Bombeiros</t>
  </si>
  <si>
    <t>Tipo 1</t>
  </si>
  <si>
    <t>&lt;= 45</t>
  </si>
  <si>
    <t>0.6</t>
  </si>
  <si>
    <t>4º Grupamento de Bombeiros</t>
  </si>
  <si>
    <t>Tipo 2</t>
  </si>
  <si>
    <t>&gt;46 &lt; 90</t>
  </si>
  <si>
    <t>1.2</t>
  </si>
  <si>
    <t>Tipo 3</t>
  </si>
  <si>
    <t>&gt;= 90</t>
  </si>
  <si>
    <t>2.0</t>
  </si>
  <si>
    <t>&lt;=50</t>
  </si>
  <si>
    <t>0.8</t>
  </si>
  <si>
    <t>&gt;51&lt; 500</t>
  </si>
  <si>
    <t>3.5</t>
  </si>
  <si>
    <t xml:space="preserve">       O Setor de Prevenção do Corpo de Bombeiros, realizou análise do projeto arquitetônico da obra</t>
  </si>
  <si>
    <t>&gt;= 500</t>
  </si>
  <si>
    <t>7.0</t>
  </si>
  <si>
    <t>abaixo discriminada, para efeito de expedição de Alvará de Construção, junto ao Setor Responsável</t>
  </si>
  <si>
    <t>da Prefeitura Municipal:</t>
  </si>
  <si>
    <t>Nome da Obra</t>
  </si>
  <si>
    <t>Proprietário:</t>
  </si>
  <si>
    <t>Endereço:</t>
  </si>
  <si>
    <t>Bairro:</t>
  </si>
  <si>
    <t>Responsável Técnico</t>
  </si>
  <si>
    <t>CREA</t>
  </si>
  <si>
    <t>Ocupação:</t>
  </si>
  <si>
    <t>Nº de pavimentos:</t>
  </si>
  <si>
    <t>Descrição:</t>
  </si>
  <si>
    <t>Área existente</t>
  </si>
  <si>
    <t>Área a ser construída:</t>
  </si>
  <si>
    <t>Carga incêndio</t>
  </si>
  <si>
    <t>Risco estimado:</t>
  </si>
  <si>
    <t xml:space="preserve">EXIGÊNCIAS: </t>
  </si>
  <si>
    <t>Projeto de Prevenção contra Incêndio</t>
  </si>
  <si>
    <t>Central de GLP</t>
  </si>
  <si>
    <t>Sistema de detecção de fumaça</t>
  </si>
  <si>
    <t>&gt;= 75</t>
  </si>
  <si>
    <t>Sistema de alarme de incêndio</t>
  </si>
  <si>
    <t>&gt;75&lt; 750</t>
  </si>
  <si>
    <t>6.0</t>
  </si>
  <si>
    <t>Iluminação de emergência</t>
  </si>
  <si>
    <t>&gt;= 750</t>
  </si>
  <si>
    <t>12.0</t>
  </si>
  <si>
    <t>Sinalização de saída de emergência</t>
  </si>
  <si>
    <t>Reservatório inferior (cisterna)</t>
  </si>
  <si>
    <t>??</t>
  </si>
  <si>
    <t>Reservatório superior (caixa d’água)</t>
  </si>
  <si>
    <t>Sistema moto bombas</t>
  </si>
  <si>
    <t>Sistema preventivo</t>
  </si>
  <si>
    <t>MEIOS DE EVACUAÇÃO:</t>
  </si>
  <si>
    <t>Escada enclausurada a prova de fumaça</t>
  </si>
  <si>
    <t>Escada enclausurada protegida</t>
  </si>
  <si>
    <t>Escada simples</t>
  </si>
  <si>
    <t>Porta comum</t>
  </si>
  <si>
    <t>SIM</t>
  </si>
  <si>
    <t>Porta de saídas de emergências</t>
  </si>
  <si>
    <t>Elevador de emergência</t>
  </si>
  <si>
    <t>Rampas e saídas em nível</t>
  </si>
  <si>
    <t>Número do protocolo: ____________</t>
  </si>
  <si>
    <t>__________________,  PR, _____ de ___________________ de ______.</t>
  </si>
  <si>
    <t>____________________________________</t>
  </si>
  <si>
    <t>Chefe do Setor de Prevenção</t>
  </si>
  <si>
    <t>OBS: O Presente documento somente terá validade acompanhado do Projeto Arquitetônico com Carimbo de</t>
  </si>
  <si>
    <t>NÃO</t>
  </si>
  <si>
    <t xml:space="preserve">SIM </t>
  </si>
  <si>
    <t>ALARME DE INCÊNDIO:</t>
  </si>
  <si>
    <t xml:space="preserve">         Liberação assinado pelo Corpo de Bombeiros.  </t>
  </si>
  <si>
    <t>Área Total da Edificação:</t>
  </si>
  <si>
    <t>CARTA CONSULTA DE PROJETO ARQUITETÔNICO</t>
  </si>
  <si>
    <t xml:space="preserve">                Prova de Fumaça3 – As escadas Prova de Fumaça podem ser substituídas por escadas pressurizadas.</t>
  </si>
  <si>
    <t>NOME DA OBRA</t>
  </si>
  <si>
    <t>PROPRIETÁRIO</t>
  </si>
  <si>
    <t>ENDEREÇO</t>
  </si>
  <si>
    <t xml:space="preserve">BAIRRO </t>
  </si>
  <si>
    <t>RESP. TÉCNICO</t>
  </si>
  <si>
    <t>DESCRIÇÃO PAVIMENTO</t>
  </si>
  <si>
    <t>Nº TOTAL PVTOS</t>
  </si>
  <si>
    <t>RUA GENERAL OSÓRIO 2791</t>
  </si>
  <si>
    <t>CIRO NARDI</t>
  </si>
  <si>
    <t>1 PAVIMENTO (TIPO)</t>
  </si>
  <si>
    <t>A LARGURA DAS SAÍDAS É DADA PELA SEGUINTE FÓRMULA:</t>
  </si>
  <si>
    <t>N=P/C onde:</t>
  </si>
  <si>
    <r>
      <t>N</t>
    </r>
    <r>
      <rPr>
        <sz val="10"/>
        <rFont val="Arial"/>
        <family val="0"/>
      </rPr>
      <t>= número de unidades de passagem, arredondado para número inteiro</t>
    </r>
  </si>
  <si>
    <r>
      <t>P</t>
    </r>
    <r>
      <rPr>
        <sz val="10"/>
        <rFont val="Arial"/>
        <family val="0"/>
      </rPr>
      <t>= população, conforme coeficiente da Tabela acima</t>
    </r>
  </si>
  <si>
    <r>
      <t>C</t>
    </r>
    <r>
      <rPr>
        <sz val="10"/>
        <rFont val="Arial"/>
        <family val="0"/>
      </rPr>
      <t>= capacidade da unidade de passagem, conforme Tabela acima</t>
    </r>
  </si>
  <si>
    <t>O presente trabalho tem por objetivo servir de ferramenta de opoio na realização dos cálculos de saídas de emergência,</t>
  </si>
  <si>
    <t>de acordo com a NBR 9077/93 - Saídas de Emergência em Edifícios.</t>
  </si>
  <si>
    <t>A planilha não substitui o conhecimento e estudo da NBR e demais normas aplicáveis.</t>
  </si>
  <si>
    <t>Clique nos links abaixo para visualizar as planilhas específicas</t>
  </si>
  <si>
    <t>CÁLCULO DE SAÍDAS</t>
  </si>
  <si>
    <t>CARTA CONSULTA</t>
  </si>
  <si>
    <t>Clique nos links abaixo para visualizar as tabelas da NBR 9077</t>
  </si>
  <si>
    <t>Tabela 1</t>
  </si>
  <si>
    <t>Classificação quanto a ocupação</t>
  </si>
  <si>
    <t>Tabela 2</t>
  </si>
  <si>
    <t>Classificação quanto a altura</t>
  </si>
  <si>
    <t>Dados para dimensionamento das saídas</t>
  </si>
  <si>
    <t>Tabela 5</t>
  </si>
  <si>
    <t>Tabela 6</t>
  </si>
  <si>
    <t>Distâncias máximas caminhamento</t>
  </si>
  <si>
    <t>Tabela 7</t>
  </si>
  <si>
    <t>Nº Saídas e tipos de escada</t>
  </si>
  <si>
    <t>Tabela 8</t>
  </si>
  <si>
    <t>Exigência de alarme</t>
  </si>
  <si>
    <t>Creditos: 1º Ten QOBM AMARILDO ROBERTO RIBEIRO</t>
  </si>
  <si>
    <t>amarildo@pm.pr.gov.br</t>
  </si>
  <si>
    <t>(45)3224-3577</t>
  </si>
  <si>
    <t>http://www.bombeiroscascavel.com.br</t>
  </si>
  <si>
    <t>PLANILHA PARA CÁLCULO DE SAÍDAS DE EMERGÊNCIA</t>
  </si>
  <si>
    <t>Tabela NBR 14432</t>
  </si>
  <si>
    <t>Exigência de resistência ao fogo (tabela de carga incêndio)</t>
  </si>
  <si>
    <t>JOÃO DA SILVA</t>
  </si>
  <si>
    <t>1111-D/PR</t>
  </si>
  <si>
    <t>EDIFÍCIO JOÃO DA SILVA</t>
  </si>
  <si>
    <t>Q - Grande Pavimento (&gt;750m2)</t>
  </si>
  <si>
    <t>K - Edificações Térreas (h&lt;=1m)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</si>
</sst>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R$ &quot;#,##0.00"/>
  </numFmts>
  <fonts count="60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b/>
      <sz val="10"/>
      <color indexed="12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2"/>
      <color indexed="12"/>
      <name val="Arial"/>
      <family val="0"/>
    </font>
    <font>
      <b/>
      <sz val="12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0"/>
    </font>
    <font>
      <sz val="11"/>
      <name val="Arial"/>
      <family val="2"/>
    </font>
    <font>
      <sz val="10"/>
      <color indexed="12"/>
      <name val="Arial"/>
      <family val="0"/>
    </font>
    <font>
      <sz val="6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double">
        <color indexed="8"/>
      </right>
      <top style="thin"/>
      <bottom style="thin"/>
    </border>
    <border>
      <left style="thin"/>
      <right style="double">
        <color indexed="8"/>
      </right>
      <top style="thin"/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double">
        <color indexed="8"/>
      </right>
      <top style="thin"/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 style="thin"/>
      <top style="thin"/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42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top" wrapText="1"/>
    </xf>
    <xf numFmtId="0" fontId="0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justify" wrapText="1"/>
    </xf>
    <xf numFmtId="0" fontId="0" fillId="0" borderId="23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justify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20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33" borderId="20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vertical="top" wrapText="1"/>
    </xf>
    <xf numFmtId="0" fontId="0" fillId="33" borderId="22" xfId="0" applyFont="1" applyFill="1" applyBorder="1" applyAlignment="1">
      <alignment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23" xfId="0" applyFont="1" applyFill="1" applyBorder="1" applyAlignment="1">
      <alignment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justify" vertical="top" wrapText="1"/>
    </xf>
    <xf numFmtId="0" fontId="0" fillId="0" borderId="26" xfId="0" applyFont="1" applyBorder="1" applyAlignment="1">
      <alignment horizontal="justify" vertical="top" wrapText="1"/>
    </xf>
    <xf numFmtId="0" fontId="0" fillId="0" borderId="28" xfId="0" applyFont="1" applyBorder="1" applyAlignment="1">
      <alignment horizontal="justify" vertical="top" wrapText="1"/>
    </xf>
    <xf numFmtId="0" fontId="0" fillId="0" borderId="29" xfId="0" applyFont="1" applyBorder="1" applyAlignment="1">
      <alignment horizontal="justify" vertical="top" wrapText="1"/>
    </xf>
    <xf numFmtId="0" fontId="0" fillId="0" borderId="28" xfId="0" applyFont="1" applyFill="1" applyBorder="1" applyAlignment="1">
      <alignment horizontal="justify" vertical="top" wrapText="1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0" xfId="0" applyAlignment="1">
      <alignment horizontal="right"/>
    </xf>
    <xf numFmtId="0" fontId="0" fillId="0" borderId="27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0" fillId="33" borderId="35" xfId="0" applyFont="1" applyFill="1" applyBorder="1" applyAlignment="1">
      <alignment horizontal="center" vertical="top" wrapText="1"/>
    </xf>
    <xf numFmtId="0" fontId="0" fillId="0" borderId="35" xfId="0" applyFont="1" applyBorder="1" applyAlignment="1">
      <alignment vertical="top" wrapText="1"/>
    </xf>
    <xf numFmtId="0" fontId="0" fillId="33" borderId="36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33" borderId="37" xfId="0" applyFont="1" applyFill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34" borderId="34" xfId="0" applyFont="1" applyFill="1" applyBorder="1" applyAlignment="1">
      <alignment vertical="top" wrapText="1"/>
    </xf>
    <xf numFmtId="0" fontId="0" fillId="33" borderId="39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168" fontId="0" fillId="0" borderId="20" xfId="0" applyNumberFormat="1" applyFont="1" applyBorder="1" applyAlignment="1">
      <alignment horizontal="center" vertical="top" wrapText="1"/>
    </xf>
    <xf numFmtId="168" fontId="0" fillId="0" borderId="19" xfId="0" applyNumberFormat="1" applyFont="1" applyBorder="1" applyAlignment="1">
      <alignment horizontal="center" vertical="top" wrapText="1"/>
    </xf>
    <xf numFmtId="168" fontId="0" fillId="0" borderId="22" xfId="0" applyNumberFormat="1" applyFont="1" applyBorder="1" applyAlignment="1">
      <alignment horizontal="center" vertical="top" wrapText="1"/>
    </xf>
    <xf numFmtId="168" fontId="0" fillId="0" borderId="23" xfId="0" applyNumberFormat="1" applyFont="1" applyBorder="1" applyAlignment="1">
      <alignment horizontal="center" vertical="top" wrapText="1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2" fillId="0" borderId="10" xfId="0" applyFont="1" applyBorder="1" applyAlignment="1">
      <alignment horizontal="left"/>
    </xf>
    <xf numFmtId="168" fontId="0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4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justify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20" xfId="0" applyNumberFormat="1" applyFont="1" applyBorder="1" applyAlignment="1">
      <alignment horizontal="justify" vertical="top" wrapText="1"/>
    </xf>
    <xf numFmtId="0" fontId="0" fillId="0" borderId="37" xfId="0" applyFont="1" applyBorder="1" applyAlignment="1">
      <alignment horizontal="justify" vertical="top" wrapText="1"/>
    </xf>
    <xf numFmtId="0" fontId="0" fillId="0" borderId="10" xfId="0" applyBorder="1" applyAlignment="1">
      <alignment horizontal="left"/>
    </xf>
    <xf numFmtId="0" fontId="0" fillId="0" borderId="46" xfId="0" applyBorder="1" applyAlignment="1">
      <alignment vertical="justify"/>
    </xf>
    <xf numFmtId="0" fontId="0" fillId="0" borderId="42" xfId="0" applyFont="1" applyBorder="1" applyAlignment="1">
      <alignment horizontal="justify" vertical="top" wrapText="1"/>
    </xf>
    <xf numFmtId="0" fontId="2" fillId="33" borderId="0" xfId="0" applyFont="1" applyFill="1" applyAlignment="1">
      <alignment horizontal="center"/>
    </xf>
    <xf numFmtId="0" fontId="2" fillId="33" borderId="33" xfId="0" applyFont="1" applyFill="1" applyBorder="1" applyAlignment="1">
      <alignment horizontal="center" vertical="top" wrapText="1"/>
    </xf>
    <xf numFmtId="0" fontId="0" fillId="0" borderId="35" xfId="0" applyNumberFormat="1" applyFont="1" applyBorder="1" applyAlignment="1">
      <alignment horizontal="justify" vertical="top" wrapText="1"/>
    </xf>
    <xf numFmtId="0" fontId="2" fillId="33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35" borderId="20" xfId="0" applyFont="1" applyFill="1" applyBorder="1" applyAlignment="1">
      <alignment horizontal="center" vertical="top" wrapText="1"/>
    </xf>
    <xf numFmtId="168" fontId="0" fillId="35" borderId="20" xfId="0" applyNumberFormat="1" applyFont="1" applyFill="1" applyBorder="1" applyAlignment="1">
      <alignment horizontal="center" vertical="top" wrapText="1"/>
    </xf>
    <xf numFmtId="168" fontId="0" fillId="35" borderId="22" xfId="0" applyNumberFormat="1" applyFont="1" applyFill="1" applyBorder="1" applyAlignment="1">
      <alignment horizontal="center" vertical="top" wrapText="1"/>
    </xf>
    <xf numFmtId="0" fontId="0" fillId="36" borderId="1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2" fillId="36" borderId="47" xfId="0" applyFont="1" applyFill="1" applyBorder="1" applyAlignment="1" applyProtection="1">
      <alignment horizontal="right"/>
      <protection hidden="1"/>
    </xf>
    <xf numFmtId="0" fontId="0" fillId="36" borderId="48" xfId="0" applyFill="1" applyBorder="1" applyAlignment="1" applyProtection="1">
      <alignment/>
      <protection hidden="1"/>
    </xf>
    <xf numFmtId="2" fontId="0" fillId="36" borderId="10" xfId="0" applyNumberFormat="1" applyFont="1" applyFill="1" applyBorder="1" applyAlignment="1" applyProtection="1">
      <alignment horizontal="center"/>
      <protection hidden="1"/>
    </xf>
    <xf numFmtId="2" fontId="0" fillId="36" borderId="10" xfId="0" applyNumberFormat="1" applyFill="1" applyBorder="1" applyAlignment="1" applyProtection="1">
      <alignment horizontal="center"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33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/>
    </xf>
    <xf numFmtId="0" fontId="2" fillId="33" borderId="51" xfId="0" applyFont="1" applyFill="1" applyBorder="1" applyAlignment="1">
      <alignment horizontal="center"/>
    </xf>
    <xf numFmtId="0" fontId="0" fillId="37" borderId="52" xfId="0" applyFill="1" applyBorder="1" applyAlignment="1">
      <alignment horizontal="center" vertical="center"/>
    </xf>
    <xf numFmtId="0" fontId="0" fillId="37" borderId="53" xfId="0" applyFill="1" applyBorder="1" applyAlignment="1">
      <alignment/>
    </xf>
    <xf numFmtId="0" fontId="0" fillId="37" borderId="53" xfId="0" applyFill="1" applyBorder="1" applyAlignment="1">
      <alignment horizontal="center"/>
    </xf>
    <xf numFmtId="0" fontId="11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8" borderId="11" xfId="0" applyFill="1" applyBorder="1" applyAlignment="1">
      <alignment horizontal="center" vertical="center"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9" borderId="54" xfId="0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40" borderId="11" xfId="0" applyFill="1" applyBorder="1" applyAlignment="1">
      <alignment horizontal="center" vertical="center"/>
    </xf>
    <xf numFmtId="0" fontId="0" fillId="40" borderId="10" xfId="0" applyFill="1" applyBorder="1" applyAlignment="1">
      <alignment/>
    </xf>
    <xf numFmtId="0" fontId="0" fillId="40" borderId="10" xfId="0" applyFill="1" applyBorder="1" applyAlignment="1">
      <alignment horizontal="center"/>
    </xf>
    <xf numFmtId="0" fontId="0" fillId="40" borderId="10" xfId="0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54" xfId="0" applyFont="1" applyFill="1" applyBorder="1" applyAlignment="1" applyProtection="1">
      <alignment/>
      <protection hidden="1"/>
    </xf>
    <xf numFmtId="0" fontId="0" fillId="0" borderId="55" xfId="0" applyFill="1" applyBorder="1" applyAlignment="1" applyProtection="1">
      <alignment/>
      <protection hidden="1"/>
    </xf>
    <xf numFmtId="0" fontId="0" fillId="0" borderId="56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/>
      <protection/>
    </xf>
    <xf numFmtId="0" fontId="2" fillId="33" borderId="49" xfId="0" applyFont="1" applyFill="1" applyBorder="1" applyAlignment="1" applyProtection="1">
      <alignment horizontal="center"/>
      <protection hidden="1"/>
    </xf>
    <xf numFmtId="0" fontId="2" fillId="33" borderId="50" xfId="0" applyFont="1" applyFill="1" applyBorder="1" applyAlignment="1" applyProtection="1">
      <alignment/>
      <protection hidden="1"/>
    </xf>
    <xf numFmtId="0" fontId="2" fillId="33" borderId="50" xfId="0" applyFont="1" applyFill="1" applyBorder="1" applyAlignment="1" applyProtection="1">
      <alignment horizontal="center"/>
      <protection hidden="1"/>
    </xf>
    <xf numFmtId="0" fontId="2" fillId="33" borderId="57" xfId="0" applyFont="1" applyFill="1" applyBorder="1" applyAlignment="1" applyProtection="1">
      <alignment horizontal="center"/>
      <protection hidden="1"/>
    </xf>
    <xf numFmtId="0" fontId="0" fillId="37" borderId="10" xfId="0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0" fillId="37" borderId="52" xfId="0" applyFill="1" applyBorder="1" applyAlignment="1" applyProtection="1">
      <alignment horizontal="left" vertical="center"/>
      <protection hidden="1"/>
    </xf>
    <xf numFmtId="0" fontId="0" fillId="37" borderId="52" xfId="0" applyFill="1" applyBorder="1" applyAlignment="1" applyProtection="1">
      <alignment horizontal="center" vertical="center"/>
      <protection hidden="1"/>
    </xf>
    <xf numFmtId="0" fontId="0" fillId="37" borderId="53" xfId="0" applyFill="1" applyBorder="1" applyAlignment="1" applyProtection="1">
      <alignment/>
      <protection hidden="1"/>
    </xf>
    <xf numFmtId="0" fontId="0" fillId="37" borderId="53" xfId="0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/>
      <protection hidden="1"/>
    </xf>
    <xf numFmtId="0" fontId="0" fillId="0" borderId="59" xfId="0" applyFill="1" applyBorder="1" applyAlignment="1" applyProtection="1">
      <alignment/>
      <protection hidden="1"/>
    </xf>
    <xf numFmtId="0" fontId="0" fillId="0" borderId="60" xfId="0" applyFill="1" applyBorder="1" applyAlignment="1" applyProtection="1">
      <alignment/>
      <protection hidden="1"/>
    </xf>
    <xf numFmtId="0" fontId="0" fillId="37" borderId="10" xfId="0" applyFill="1" applyBorder="1" applyAlignment="1" applyProtection="1">
      <alignment horizontal="left" vertical="center"/>
      <protection hidden="1"/>
    </xf>
    <xf numFmtId="0" fontId="0" fillId="37" borderId="10" xfId="0" applyFill="1" applyBorder="1" applyAlignment="1" applyProtection="1">
      <alignment/>
      <protection hidden="1"/>
    </xf>
    <xf numFmtId="0" fontId="0" fillId="37" borderId="10" xfId="0" applyFill="1" applyBorder="1" applyAlignment="1" applyProtection="1">
      <alignment horizontal="center"/>
      <protection hidden="1"/>
    </xf>
    <xf numFmtId="0" fontId="0" fillId="35" borderId="10" xfId="0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77" fontId="0" fillId="0" borderId="0" xfId="0" applyNumberFormat="1" applyFill="1" applyBorder="1" applyAlignment="1" applyProtection="1">
      <alignment/>
      <protection hidden="1"/>
    </xf>
    <xf numFmtId="177" fontId="15" fillId="0" borderId="0" xfId="0" applyNumberFormat="1" applyFont="1" applyFill="1" applyBorder="1" applyAlignment="1" applyProtection="1">
      <alignment/>
      <protection hidden="1"/>
    </xf>
    <xf numFmtId="0" fontId="0" fillId="38" borderId="10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39" borderId="10" xfId="0" applyFill="1" applyBorder="1" applyAlignment="1" applyProtection="1">
      <alignment horizontal="center"/>
      <protection hidden="1"/>
    </xf>
    <xf numFmtId="0" fontId="0" fillId="35" borderId="11" xfId="0" applyFill="1" applyBorder="1" applyAlignment="1" applyProtection="1">
      <alignment horizontal="left" vertical="center"/>
      <protection hidden="1"/>
    </xf>
    <xf numFmtId="0" fontId="0" fillId="35" borderId="11" xfId="0" applyFill="1" applyBorder="1" applyAlignment="1" applyProtection="1">
      <alignment horizontal="center" vertical="center"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35" borderId="10" xfId="0" applyFill="1" applyBorder="1" applyAlignment="1" applyProtection="1">
      <alignment horizontal="center"/>
      <protection hidden="1"/>
    </xf>
    <xf numFmtId="0" fontId="0" fillId="40" borderId="10" xfId="0" applyFill="1" applyBorder="1" applyAlignment="1" applyProtection="1">
      <alignment horizontal="center" vertical="center"/>
      <protection hidden="1"/>
    </xf>
    <xf numFmtId="0" fontId="11" fillId="33" borderId="10" xfId="0" applyFont="1" applyFill="1" applyBorder="1" applyAlignment="1">
      <alignment vertical="top" wrapText="1"/>
    </xf>
    <xf numFmtId="0" fontId="0" fillId="0" borderId="0" xfId="0" applyBorder="1" applyAlignment="1" applyProtection="1">
      <alignment/>
      <protection hidden="1"/>
    </xf>
    <xf numFmtId="0" fontId="11" fillId="33" borderId="10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10" xfId="0" applyFill="1" applyBorder="1" applyAlignment="1" applyProtection="1">
      <alignment/>
      <protection hidden="1"/>
    </xf>
    <xf numFmtId="0" fontId="0" fillId="38" borderId="11" xfId="0" applyFill="1" applyBorder="1" applyAlignment="1" applyProtection="1">
      <alignment horizontal="left" vertical="center"/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0" fillId="38" borderId="10" xfId="0" applyFill="1" applyBorder="1" applyAlignment="1" applyProtection="1">
      <alignment/>
      <protection hidden="1"/>
    </xf>
    <xf numFmtId="0" fontId="0" fillId="38" borderId="10" xfId="0" applyFill="1" applyBorder="1" applyAlignment="1" applyProtection="1">
      <alignment horizontal="center"/>
      <protection hidden="1"/>
    </xf>
    <xf numFmtId="0" fontId="0" fillId="39" borderId="54" xfId="0" applyFill="1" applyBorder="1" applyAlignment="1" applyProtection="1">
      <alignment horizontal="left"/>
      <protection hidden="1"/>
    </xf>
    <xf numFmtId="0" fontId="0" fillId="39" borderId="54" xfId="0" applyFill="1" applyBorder="1" applyAlignment="1" applyProtection="1">
      <alignment horizontal="center"/>
      <protection hidden="1"/>
    </xf>
    <xf numFmtId="0" fontId="0" fillId="39" borderId="10" xfId="0" applyFill="1" applyBorder="1" applyAlignment="1" applyProtection="1">
      <alignment/>
      <protection hidden="1"/>
    </xf>
    <xf numFmtId="0" fontId="0" fillId="0" borderId="54" xfId="0" applyBorder="1" applyAlignment="1" applyProtection="1">
      <alignment horizontal="left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40" borderId="11" xfId="0" applyFill="1" applyBorder="1" applyAlignment="1" applyProtection="1">
      <alignment horizontal="left" vertical="center"/>
      <protection hidden="1"/>
    </xf>
    <xf numFmtId="0" fontId="0" fillId="40" borderId="11" xfId="0" applyFill="1" applyBorder="1" applyAlignment="1" applyProtection="1">
      <alignment horizontal="center" vertical="center"/>
      <protection hidden="1"/>
    </xf>
    <xf numFmtId="0" fontId="0" fillId="40" borderId="10" xfId="0" applyFill="1" applyBorder="1" applyAlignment="1" applyProtection="1">
      <alignment/>
      <protection hidden="1"/>
    </xf>
    <xf numFmtId="0" fontId="0" fillId="40" borderId="1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40" borderId="10" xfId="0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7" xfId="0" applyFont="1" applyBorder="1" applyAlignment="1">
      <alignment vertical="top" wrapText="1"/>
    </xf>
    <xf numFmtId="0" fontId="0" fillId="0" borderId="27" xfId="0" applyFont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 locked="0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16" fillId="0" borderId="0" xfId="0" applyFont="1" applyBorder="1" applyAlignment="1" applyProtection="1">
      <alignment/>
      <protection hidden="1"/>
    </xf>
    <xf numFmtId="0" fontId="17" fillId="0" borderId="0" xfId="0" applyFont="1" applyBorder="1" applyAlignment="1">
      <alignment horizontal="justify"/>
    </xf>
    <xf numFmtId="0" fontId="11" fillId="0" borderId="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justify"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 applyProtection="1">
      <alignment horizontal="left"/>
      <protection hidden="1"/>
    </xf>
    <xf numFmtId="0" fontId="0" fillId="0" borderId="6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3" borderId="62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justify" vertical="top" wrapText="1"/>
    </xf>
    <xf numFmtId="0" fontId="2" fillId="33" borderId="63" xfId="0" applyFont="1" applyFill="1" applyBorder="1" applyAlignment="1">
      <alignment horizontal="center"/>
    </xf>
    <xf numFmtId="0" fontId="0" fillId="34" borderId="64" xfId="0" applyFill="1" applyBorder="1" applyAlignment="1" applyProtection="1">
      <alignment/>
      <protection locked="0"/>
    </xf>
    <xf numFmtId="0" fontId="0" fillId="34" borderId="64" xfId="0" applyFill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 horizontal="center" vertical="top" wrapText="1"/>
      <protection hidden="1"/>
    </xf>
    <xf numFmtId="0" fontId="18" fillId="34" borderId="10" xfId="0" applyFont="1" applyFill="1" applyBorder="1" applyAlignment="1" applyProtection="1">
      <alignment/>
      <protection locked="0"/>
    </xf>
    <xf numFmtId="0" fontId="17" fillId="34" borderId="10" xfId="0" applyFont="1" applyFill="1" applyBorder="1" applyAlignment="1" applyProtection="1">
      <alignment horizontal="center" vertical="top" wrapText="1"/>
      <protection locked="0"/>
    </xf>
    <xf numFmtId="0" fontId="0" fillId="34" borderId="10" xfId="0" applyFont="1" applyFill="1" applyBorder="1" applyAlignment="1" applyProtection="1">
      <alignment horizontal="center" vertical="top" wrapText="1"/>
      <protection locked="0"/>
    </xf>
    <xf numFmtId="0" fontId="0" fillId="34" borderId="11" xfId="0" applyFont="1" applyFill="1" applyBorder="1" applyAlignment="1" applyProtection="1">
      <alignment horizontal="center" vertical="top" wrapText="1"/>
      <protection locked="0"/>
    </xf>
    <xf numFmtId="0" fontId="2" fillId="33" borderId="10" xfId="0" applyFont="1" applyFill="1" applyBorder="1" applyAlignment="1">
      <alignment horizontal="right" vertical="top" wrapText="1"/>
    </xf>
    <xf numFmtId="2" fontId="0" fillId="34" borderId="65" xfId="0" applyNumberFormat="1" applyFill="1" applyBorder="1" applyAlignment="1" applyProtection="1">
      <alignment horizontal="right"/>
      <protection locked="0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Border="1" applyAlignment="1" applyProtection="1">
      <alignment horizontal="center" vertical="top" wrapText="1"/>
      <protection hidden="1"/>
    </xf>
    <xf numFmtId="0" fontId="0" fillId="0" borderId="66" xfId="0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23" fillId="0" borderId="0" xfId="44" applyAlignment="1" applyProtection="1">
      <alignment/>
      <protection/>
    </xf>
    <xf numFmtId="0" fontId="23" fillId="33" borderId="63" xfId="44" applyFill="1" applyBorder="1" applyAlignment="1" applyProtection="1">
      <alignment horizontal="center"/>
      <protection/>
    </xf>
    <xf numFmtId="0" fontId="2" fillId="34" borderId="67" xfId="0" applyFont="1" applyFill="1" applyBorder="1" applyAlignment="1">
      <alignment/>
    </xf>
    <xf numFmtId="0" fontId="0" fillId="34" borderId="67" xfId="0" applyFill="1" applyBorder="1" applyAlignment="1">
      <alignment/>
    </xf>
    <xf numFmtId="0" fontId="8" fillId="0" borderId="0" xfId="0" applyFont="1" applyAlignment="1">
      <alignment horizontal="center"/>
    </xf>
    <xf numFmtId="0" fontId="23" fillId="33" borderId="68" xfId="44" applyFill="1" applyBorder="1" applyAlignment="1" applyProtection="1">
      <alignment horizontal="center"/>
      <protection/>
    </xf>
    <xf numFmtId="0" fontId="23" fillId="33" borderId="69" xfId="44" applyFill="1" applyBorder="1" applyAlignment="1" applyProtection="1">
      <alignment horizontal="center"/>
      <protection/>
    </xf>
    <xf numFmtId="0" fontId="2" fillId="33" borderId="59" xfId="0" applyFont="1" applyFill="1" applyBorder="1" applyAlignment="1">
      <alignment horizontal="center"/>
    </xf>
    <xf numFmtId="0" fontId="0" fillId="0" borderId="54" xfId="0" applyBorder="1" applyAlignment="1" applyProtection="1">
      <alignment horizontal="justify" vertical="top" wrapText="1"/>
      <protection locked="0"/>
    </xf>
    <xf numFmtId="0" fontId="0" fillId="0" borderId="55" xfId="0" applyBorder="1" applyAlignment="1" applyProtection="1">
      <alignment horizontal="justify" vertical="top" wrapText="1"/>
      <protection locked="0"/>
    </xf>
    <xf numFmtId="0" fontId="0" fillId="0" borderId="56" xfId="0" applyBorder="1" applyAlignment="1" applyProtection="1">
      <alignment horizontal="justify" vertical="top" wrapText="1"/>
      <protection locked="0"/>
    </xf>
    <xf numFmtId="0" fontId="0" fillId="0" borderId="67" xfId="0" applyBorder="1" applyAlignment="1" applyProtection="1">
      <alignment horizontal="justify" vertical="top" wrapText="1"/>
      <protection locked="0"/>
    </xf>
    <xf numFmtId="0" fontId="0" fillId="0" borderId="0" xfId="0" applyBorder="1" applyAlignment="1" applyProtection="1">
      <alignment horizontal="justify" vertical="top" wrapText="1"/>
      <protection locked="0"/>
    </xf>
    <xf numFmtId="0" fontId="0" fillId="0" borderId="46" xfId="0" applyBorder="1" applyAlignment="1" applyProtection="1">
      <alignment horizontal="justify" vertical="top" wrapText="1"/>
      <protection locked="0"/>
    </xf>
    <xf numFmtId="0" fontId="0" fillId="0" borderId="58" xfId="0" applyBorder="1" applyAlignment="1" applyProtection="1">
      <alignment horizontal="justify" vertical="top" wrapText="1"/>
      <protection locked="0"/>
    </xf>
    <xf numFmtId="0" fontId="0" fillId="0" borderId="59" xfId="0" applyBorder="1" applyAlignment="1" applyProtection="1">
      <alignment horizontal="justify" vertical="top" wrapText="1"/>
      <protection locked="0"/>
    </xf>
    <xf numFmtId="0" fontId="0" fillId="0" borderId="60" xfId="0" applyBorder="1" applyAlignment="1" applyProtection="1">
      <alignment horizontal="justify" vertical="top" wrapText="1"/>
      <protection locked="0"/>
    </xf>
    <xf numFmtId="0" fontId="0" fillId="34" borderId="65" xfId="0" applyFont="1" applyFill="1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center"/>
      <protection/>
    </xf>
    <xf numFmtId="0" fontId="2" fillId="33" borderId="40" xfId="0" applyFont="1" applyFill="1" applyBorder="1" applyAlignment="1">
      <alignment horizontal="right"/>
    </xf>
    <xf numFmtId="0" fontId="2" fillId="33" borderId="48" xfId="0" applyFont="1" applyFill="1" applyBorder="1" applyAlignment="1">
      <alignment horizontal="right"/>
    </xf>
    <xf numFmtId="0" fontId="0" fillId="36" borderId="40" xfId="0" applyFill="1" applyBorder="1" applyAlignment="1" applyProtection="1">
      <alignment horizontal="center"/>
      <protection hidden="1"/>
    </xf>
    <xf numFmtId="0" fontId="0" fillId="36" borderId="47" xfId="0" applyFill="1" applyBorder="1" applyAlignment="1" applyProtection="1">
      <alignment horizontal="center"/>
      <protection hidden="1"/>
    </xf>
    <xf numFmtId="0" fontId="0" fillId="36" borderId="48" xfId="0" applyFill="1" applyBorder="1" applyAlignment="1" applyProtection="1">
      <alignment horizontal="center"/>
      <protection hidden="1"/>
    </xf>
    <xf numFmtId="0" fontId="2" fillId="33" borderId="40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0" fillId="35" borderId="47" xfId="0" applyFill="1" applyBorder="1" applyAlignment="1" applyProtection="1">
      <alignment horizontal="left"/>
      <protection locked="0"/>
    </xf>
    <xf numFmtId="0" fontId="0" fillId="35" borderId="48" xfId="0" applyFill="1" applyBorder="1" applyAlignment="1" applyProtection="1">
      <alignment horizontal="left"/>
      <protection locked="0"/>
    </xf>
    <xf numFmtId="0" fontId="0" fillId="34" borderId="70" xfId="0" applyFont="1" applyFill="1" applyBorder="1" applyAlignment="1" applyProtection="1">
      <alignment horizontal="left" vertical="top" wrapText="1"/>
      <protection locked="0"/>
    </xf>
    <xf numFmtId="0" fontId="0" fillId="34" borderId="71" xfId="0" applyFont="1" applyFill="1" applyBorder="1" applyAlignment="1" applyProtection="1">
      <alignment horizontal="left"/>
      <protection locked="0"/>
    </xf>
    <xf numFmtId="0" fontId="0" fillId="34" borderId="66" xfId="0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>
      <alignment horizontal="right"/>
    </xf>
    <xf numFmtId="0" fontId="0" fillId="35" borderId="47" xfId="0" applyFont="1" applyFill="1" applyBorder="1" applyAlignment="1" applyProtection="1">
      <alignment horizontal="left"/>
      <protection locked="0"/>
    </xf>
    <xf numFmtId="0" fontId="0" fillId="35" borderId="48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34" borderId="72" xfId="0" applyFont="1" applyFill="1" applyBorder="1" applyAlignment="1" applyProtection="1">
      <alignment horizontal="left"/>
      <protection locked="0"/>
    </xf>
    <xf numFmtId="0" fontId="20" fillId="0" borderId="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2" fillId="36" borderId="40" xfId="0" applyFont="1" applyFill="1" applyBorder="1" applyAlignment="1">
      <alignment horizontal="center"/>
    </xf>
    <xf numFmtId="0" fontId="2" fillId="36" borderId="48" xfId="0" applyFont="1" applyFill="1" applyBorder="1" applyAlignment="1">
      <alignment horizontal="center"/>
    </xf>
    <xf numFmtId="0" fontId="12" fillId="0" borderId="5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/>
      <protection hidden="1" locked="0"/>
    </xf>
    <xf numFmtId="0" fontId="14" fillId="0" borderId="59" xfId="0" applyFont="1" applyFill="1" applyBorder="1" applyAlignment="1" applyProtection="1">
      <alignment horizontal="center"/>
      <protection hidden="1"/>
    </xf>
    <xf numFmtId="0" fontId="0" fillId="35" borderId="10" xfId="0" applyFont="1" applyFill="1" applyBorder="1" applyAlignment="1" applyProtection="1">
      <alignment horizontal="left" vertical="top" wrapText="1"/>
      <protection hidden="1"/>
    </xf>
    <xf numFmtId="0" fontId="0" fillId="35" borderId="1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0" fillId="35" borderId="40" xfId="0" applyFont="1" applyFill="1" applyBorder="1" applyAlignment="1" applyProtection="1">
      <alignment horizontal="left" vertical="top" wrapText="1"/>
      <protection hidden="1"/>
    </xf>
    <xf numFmtId="0" fontId="0" fillId="35" borderId="48" xfId="0" applyFont="1" applyFill="1" applyBorder="1" applyAlignment="1" applyProtection="1">
      <alignment horizontal="left" vertical="top" wrapText="1"/>
      <protection hidden="1"/>
    </xf>
    <xf numFmtId="0" fontId="11" fillId="33" borderId="40" xfId="0" applyFont="1" applyFill="1" applyBorder="1" applyAlignment="1">
      <alignment horizontal="left" vertical="top" wrapText="1"/>
    </xf>
    <xf numFmtId="0" fontId="11" fillId="33" borderId="48" xfId="0" applyFont="1" applyFill="1" applyBorder="1" applyAlignment="1">
      <alignment horizontal="left" vertical="top" wrapText="1"/>
    </xf>
    <xf numFmtId="0" fontId="18" fillId="34" borderId="40" xfId="0" applyFont="1" applyFill="1" applyBorder="1" applyAlignment="1" applyProtection="1">
      <alignment horizontal="left"/>
      <protection locked="0"/>
    </xf>
    <xf numFmtId="0" fontId="18" fillId="34" borderId="47" xfId="0" applyFont="1" applyFill="1" applyBorder="1" applyAlignment="1" applyProtection="1">
      <alignment horizontal="left"/>
      <protection locked="0"/>
    </xf>
    <xf numFmtId="0" fontId="18" fillId="34" borderId="48" xfId="0" applyFont="1" applyFill="1" applyBorder="1" applyAlignment="1" applyProtection="1">
      <alignment horizontal="left"/>
      <protection locked="0"/>
    </xf>
    <xf numFmtId="0" fontId="11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17" fillId="35" borderId="10" xfId="0" applyFont="1" applyFill="1" applyBorder="1" applyAlignment="1" applyProtection="1">
      <alignment horizontal="center" vertical="top" wrapText="1"/>
      <protection hidden="1"/>
    </xf>
    <xf numFmtId="0" fontId="0" fillId="35" borderId="10" xfId="0" applyFill="1" applyBorder="1" applyAlignment="1" applyProtection="1">
      <alignment horizontal="center"/>
      <protection hidden="1"/>
    </xf>
    <xf numFmtId="0" fontId="8" fillId="35" borderId="10" xfId="0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" fillId="41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7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justify" wrapText="1"/>
    </xf>
    <xf numFmtId="0" fontId="0" fillId="0" borderId="25" xfId="0" applyFont="1" applyBorder="1" applyAlignment="1">
      <alignment horizontal="justify" wrapText="1"/>
    </xf>
    <xf numFmtId="0" fontId="0" fillId="33" borderId="78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justify" wrapText="1"/>
    </xf>
    <xf numFmtId="0" fontId="0" fillId="0" borderId="24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2" fillId="33" borderId="78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top" wrapText="1"/>
    </xf>
    <xf numFmtId="0" fontId="0" fillId="0" borderId="79" xfId="0" applyFont="1" applyBorder="1" applyAlignment="1">
      <alignment horizontal="center" vertical="top" wrapText="1"/>
    </xf>
    <xf numFmtId="0" fontId="0" fillId="0" borderId="80" xfId="0" applyFont="1" applyBorder="1" applyAlignment="1">
      <alignment horizontal="center" vertical="top" wrapText="1"/>
    </xf>
    <xf numFmtId="0" fontId="0" fillId="0" borderId="81" xfId="0" applyFont="1" applyBorder="1" applyAlignment="1">
      <alignment horizontal="center" vertical="top" wrapText="1"/>
    </xf>
    <xf numFmtId="0" fontId="2" fillId="0" borderId="78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37" borderId="21" xfId="0" applyFont="1" applyFill="1" applyBorder="1" applyAlignment="1">
      <alignment horizontal="center" vertical="top" wrapText="1"/>
    </xf>
    <xf numFmtId="0" fontId="2" fillId="42" borderId="21" xfId="0" applyFont="1" applyFill="1" applyBorder="1" applyAlignment="1">
      <alignment horizontal="center" vertical="top" wrapText="1"/>
    </xf>
    <xf numFmtId="0" fontId="2" fillId="42" borderId="62" xfId="0" applyFont="1" applyFill="1" applyBorder="1" applyAlignment="1">
      <alignment horizontal="center" vertical="top" wrapText="1"/>
    </xf>
    <xf numFmtId="168" fontId="0" fillId="35" borderId="37" xfId="0" applyNumberFormat="1" applyFont="1" applyFill="1" applyBorder="1" applyAlignment="1">
      <alignment horizontal="center" vertical="top" wrapText="1"/>
    </xf>
    <xf numFmtId="168" fontId="0" fillId="35" borderId="35" xfId="0" applyNumberFormat="1" applyFont="1" applyFill="1" applyBorder="1" applyAlignment="1">
      <alignment horizontal="center" vertical="top" wrapText="1"/>
    </xf>
    <xf numFmtId="168" fontId="0" fillId="0" borderId="37" xfId="0" applyNumberFormat="1" applyFont="1" applyBorder="1" applyAlignment="1">
      <alignment horizontal="center" vertical="top" wrapText="1"/>
    </xf>
    <xf numFmtId="168" fontId="0" fillId="0" borderId="35" xfId="0" applyNumberFormat="1" applyFont="1" applyBorder="1" applyAlignment="1">
      <alignment horizontal="center" vertical="top" wrapText="1"/>
    </xf>
    <xf numFmtId="168" fontId="0" fillId="0" borderId="39" xfId="0" applyNumberFormat="1" applyFont="1" applyBorder="1" applyAlignment="1">
      <alignment horizontal="center" vertical="top" wrapText="1"/>
    </xf>
    <xf numFmtId="168" fontId="0" fillId="0" borderId="36" xfId="0" applyNumberFormat="1" applyFont="1" applyBorder="1" applyAlignment="1">
      <alignment horizontal="center" vertical="top" wrapText="1"/>
    </xf>
    <xf numFmtId="0" fontId="0" fillId="33" borderId="82" xfId="0" applyFont="1" applyFill="1" applyBorder="1" applyAlignment="1">
      <alignment horizontal="center" vertical="top" wrapText="1"/>
    </xf>
    <xf numFmtId="0" fontId="0" fillId="33" borderId="83" xfId="0" applyFont="1" applyFill="1" applyBorder="1" applyAlignment="1">
      <alignment horizontal="center" vertical="top" wrapText="1"/>
    </xf>
    <xf numFmtId="0" fontId="0" fillId="35" borderId="84" xfId="0" applyFont="1" applyFill="1" applyBorder="1" applyAlignment="1">
      <alignment horizontal="center" vertical="top" wrapText="1"/>
    </xf>
    <xf numFmtId="0" fontId="0" fillId="35" borderId="85" xfId="0" applyFill="1" applyBorder="1" applyAlignment="1">
      <alignment/>
    </xf>
    <xf numFmtId="0" fontId="0" fillId="35" borderId="20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5" borderId="86" xfId="0" applyFont="1" applyFill="1" applyBorder="1" applyAlignment="1">
      <alignment horizontal="center" vertical="top" wrapText="1"/>
    </xf>
    <xf numFmtId="0" fontId="0" fillId="35" borderId="87" xfId="0" applyFill="1" applyBorder="1" applyAlignment="1">
      <alignment/>
    </xf>
    <xf numFmtId="0" fontId="2" fillId="0" borderId="88" xfId="0" applyFont="1" applyBorder="1" applyAlignment="1">
      <alignment horizontal="center" vertical="top" wrapText="1"/>
    </xf>
    <xf numFmtId="0" fontId="0" fillId="0" borderId="88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89" xfId="0" applyFont="1" applyBorder="1" applyAlignment="1">
      <alignment horizontal="center" vertical="top" wrapText="1"/>
    </xf>
    <xf numFmtId="0" fontId="0" fillId="0" borderId="90" xfId="0" applyFont="1" applyBorder="1" applyAlignment="1">
      <alignment horizontal="center" vertical="top" wrapText="1"/>
    </xf>
    <xf numFmtId="0" fontId="0" fillId="0" borderId="91" xfId="0" applyFont="1" applyBorder="1" applyAlignment="1">
      <alignment horizontal="center" vertical="top" wrapText="1"/>
    </xf>
    <xf numFmtId="0" fontId="0" fillId="0" borderId="9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93" xfId="0" applyFont="1" applyBorder="1" applyAlignment="1">
      <alignment horizontal="center" vertical="top" wrapText="1"/>
    </xf>
    <xf numFmtId="0" fontId="2" fillId="33" borderId="94" xfId="0" applyFont="1" applyFill="1" applyBorder="1" applyAlignment="1">
      <alignment horizontal="center" vertical="top" wrapText="1"/>
    </xf>
    <xf numFmtId="0" fontId="2" fillId="33" borderId="9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35" borderId="55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vertical="justify"/>
    </xf>
    <xf numFmtId="168" fontId="0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76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33" borderId="96" xfId="0" applyFont="1" applyFill="1" applyBorder="1" applyAlignment="1">
      <alignment horizontal="center" vertical="top" wrapText="1"/>
    </xf>
    <xf numFmtId="0" fontId="2" fillId="33" borderId="97" xfId="0" applyFont="1" applyFill="1" applyBorder="1" applyAlignment="1">
      <alignment horizontal="center" vertical="top" wrapText="1"/>
    </xf>
    <xf numFmtId="0" fontId="0" fillId="0" borderId="98" xfId="0" applyFont="1" applyBorder="1" applyAlignment="1">
      <alignment horizontal="center" vertical="top" wrapText="1"/>
    </xf>
    <xf numFmtId="0" fontId="0" fillId="0" borderId="99" xfId="0" applyFont="1" applyBorder="1" applyAlignment="1">
      <alignment horizontal="center" vertical="top" wrapText="1"/>
    </xf>
    <xf numFmtId="0" fontId="0" fillId="0" borderId="100" xfId="0" applyFont="1" applyBorder="1" applyAlignment="1">
      <alignment horizontal="center" vertical="top" wrapText="1"/>
    </xf>
    <xf numFmtId="0" fontId="0" fillId="0" borderId="101" xfId="0" applyFont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">
    <dxf>
      <font>
        <color indexed="22"/>
      </font>
      <fill>
        <patternFill>
          <bgColor indexed="22"/>
        </patternFill>
      </fill>
      <border>
        <left>
          <color indexed="63"/>
        </left>
        <right style="thin"/>
        <top style="thin"/>
        <bottom style="thin"/>
      </border>
    </dxf>
    <dxf>
      <font>
        <color rgb="FFC0C0C0"/>
      </font>
      <fill>
        <patternFill>
          <bgColor rgb="FFC0C0C0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0</xdr:col>
      <xdr:colOff>676275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0</xdr:row>
      <xdr:rowOff>123825</xdr:rowOff>
    </xdr:from>
    <xdr:to>
      <xdr:col>5</xdr:col>
      <xdr:colOff>0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123825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marildo@pm.pr.gov.br" TargetMode="External" /><Relationship Id="rId2" Type="http://schemas.openxmlformats.org/officeDocument/2006/relationships/hyperlink" Target="http://www.bombeiroscascavel.com.br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2"/>
  <dimension ref="A2:N26"/>
  <sheetViews>
    <sheetView showGridLines="0" zoomScalePageLayoutView="0" workbookViewId="0" topLeftCell="A1">
      <selection activeCell="E11" sqref="E11:F11"/>
    </sheetView>
  </sheetViews>
  <sheetFormatPr defaultColWidth="0" defaultRowHeight="12.75" zeroHeight="1"/>
  <cols>
    <col min="1" max="1" width="9.140625" style="0" customWidth="1"/>
    <col min="2" max="2" width="11.00390625" style="0" customWidth="1"/>
    <col min="3" max="3" width="12.00390625" style="0" customWidth="1"/>
    <col min="4" max="5" width="9.140625" style="0" customWidth="1"/>
    <col min="6" max="6" width="10.57421875" style="0" customWidth="1"/>
    <col min="7" max="15" width="9.140625" style="0" customWidth="1"/>
    <col min="16" max="16384" width="9.140625" style="0" hidden="1" customWidth="1"/>
  </cols>
  <sheetData>
    <row r="1" ht="12.75"/>
    <row r="2" spans="1:14" ht="12.75">
      <c r="A2" s="270" t="s">
        <v>643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ht="12.75"/>
    <row r="4" ht="12.75">
      <c r="C4" t="s">
        <v>620</v>
      </c>
    </row>
    <row r="5" ht="12.75">
      <c r="C5" t="s">
        <v>621</v>
      </c>
    </row>
    <row r="6" ht="12.75"/>
    <row r="7" ht="12.75">
      <c r="C7" s="264" t="s">
        <v>622</v>
      </c>
    </row>
    <row r="8" ht="12.75"/>
    <row r="9" ht="12.75">
      <c r="C9" t="s">
        <v>623</v>
      </c>
    </row>
    <row r="10" ht="13.5" thickBot="1"/>
    <row r="11" spans="5:10" ht="13.5" thickBot="1">
      <c r="E11" s="271" t="s">
        <v>624</v>
      </c>
      <c r="F11" s="272"/>
      <c r="I11" s="271" t="s">
        <v>625</v>
      </c>
      <c r="J11" s="272"/>
    </row>
    <row r="12" ht="12.75"/>
    <row r="13" ht="12.75">
      <c r="C13" t="s">
        <v>626</v>
      </c>
    </row>
    <row r="14" ht="13.5" thickBot="1"/>
    <row r="15" spans="4:10" ht="13.5" thickBot="1">
      <c r="D15" s="267" t="s">
        <v>627</v>
      </c>
      <c r="E15" t="s">
        <v>628</v>
      </c>
      <c r="I15" s="267" t="s">
        <v>633</v>
      </c>
      <c r="J15" t="s">
        <v>634</v>
      </c>
    </row>
    <row r="16" ht="13.5" thickBot="1"/>
    <row r="17" spans="4:10" ht="13.5" thickBot="1">
      <c r="D17" s="267" t="s">
        <v>629</v>
      </c>
      <c r="E17" t="s">
        <v>630</v>
      </c>
      <c r="I17" s="267" t="s">
        <v>635</v>
      </c>
      <c r="J17" t="s">
        <v>636</v>
      </c>
    </row>
    <row r="18" ht="13.5" thickBot="1"/>
    <row r="19" spans="4:10" ht="13.5" thickBot="1">
      <c r="D19" s="267" t="s">
        <v>632</v>
      </c>
      <c r="E19" t="s">
        <v>631</v>
      </c>
      <c r="I19" s="267" t="s">
        <v>637</v>
      </c>
      <c r="J19" t="s">
        <v>638</v>
      </c>
    </row>
    <row r="20" ht="13.5" thickBot="1"/>
    <row r="21" spans="4:6" ht="13.5" thickBot="1">
      <c r="D21" s="271" t="s">
        <v>644</v>
      </c>
      <c r="E21" s="272"/>
      <c r="F21" t="s">
        <v>645</v>
      </c>
    </row>
    <row r="22" ht="12.75"/>
    <row r="23" ht="12.75">
      <c r="C23" s="264" t="s">
        <v>639</v>
      </c>
    </row>
    <row r="24" ht="12.75">
      <c r="D24" s="266" t="s">
        <v>640</v>
      </c>
    </row>
    <row r="25" ht="12.75">
      <c r="D25" t="s">
        <v>641</v>
      </c>
    </row>
    <row r="26" ht="12.75">
      <c r="D26" s="266" t="s">
        <v>642</v>
      </c>
    </row>
    <row r="27" ht="12.75"/>
  </sheetData>
  <sheetProtection password="837C" sheet="1" objects="1" scenarios="1"/>
  <mergeCells count="4">
    <mergeCell ref="A2:N2"/>
    <mergeCell ref="E11:F11"/>
    <mergeCell ref="D21:E21"/>
    <mergeCell ref="I11:J11"/>
  </mergeCells>
  <hyperlinks>
    <hyperlink ref="D24" r:id="rId1" display="amarildo@pm.pr.gov.br"/>
    <hyperlink ref="D26" r:id="rId2" display="http://www.bombeiroscascavel.com.br"/>
    <hyperlink ref="D15" location="Tab1!A1" display="Tabela 1"/>
    <hyperlink ref="D17" location="Tab2!A1" display="Tabela 2"/>
    <hyperlink ref="D19" location="Tab5!A1" display="Tabela 5"/>
    <hyperlink ref="I15" location="Tab6!A1" display="Tabela 6"/>
    <hyperlink ref="I17" location="Tab7!A1" display="Tabela 7"/>
    <hyperlink ref="I19" location="Tab8!A1" display="Tabela 8"/>
    <hyperlink ref="E11:F11" location="'CALCULO_ SAIDAS'!A1" display="CÁLCULO DE SAÍDAS"/>
    <hyperlink ref="D21:E21" location="NBR14432!A1" display="Tabela NBR 14432"/>
    <hyperlink ref="I11:J11" location="CARTA_CONSULTA!A1" display="CARTA CONSULTA"/>
  </hyperlinks>
  <printOptions/>
  <pageMargins left="0.787401575" right="0.787401575" top="0.984251969" bottom="0.984251969" header="0.492125985" footer="0.49212598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8"/>
  <dimension ref="A1:D190"/>
  <sheetViews>
    <sheetView showGridLines="0" zoomScalePageLayoutView="0" workbookViewId="0" topLeftCell="A151">
      <selection activeCell="D182" sqref="D182"/>
    </sheetView>
  </sheetViews>
  <sheetFormatPr defaultColWidth="0" defaultRowHeight="12.75" zeroHeight="1"/>
  <cols>
    <col min="1" max="1" width="21.421875" style="0" bestFit="1" customWidth="1"/>
    <col min="2" max="2" width="32.28125" style="0" customWidth="1"/>
    <col min="3" max="3" width="12.8515625" style="0" customWidth="1"/>
    <col min="4" max="4" width="18.57421875" style="0" customWidth="1"/>
    <col min="5" max="5" width="18.7109375" style="0" hidden="1" customWidth="1"/>
    <col min="6" max="6" width="36.8515625" style="0" hidden="1" customWidth="1"/>
    <col min="7" max="7" width="17.28125" style="0" hidden="1" customWidth="1"/>
    <col min="8" max="16384" width="0" style="0" hidden="1" customWidth="1"/>
  </cols>
  <sheetData>
    <row r="1" spans="1:4" ht="12.75">
      <c r="A1" s="345" t="s">
        <v>327</v>
      </c>
      <c r="B1" s="345"/>
      <c r="C1" s="345"/>
      <c r="D1" s="345"/>
    </row>
    <row r="2" spans="3:4" ht="13.5" thickBot="1">
      <c r="C2" s="74"/>
      <c r="D2" s="74"/>
    </row>
    <row r="3" spans="1:4" ht="13.5" thickBot="1">
      <c r="A3" s="122" t="s">
        <v>214</v>
      </c>
      <c r="B3" s="123" t="s">
        <v>328</v>
      </c>
      <c r="C3" s="124" t="s">
        <v>216</v>
      </c>
      <c r="D3" s="248" t="s">
        <v>329</v>
      </c>
    </row>
    <row r="4" spans="1:4" ht="12.75">
      <c r="A4" s="125" t="s">
        <v>331</v>
      </c>
      <c r="B4" s="126" t="s">
        <v>332</v>
      </c>
      <c r="C4" s="127" t="s">
        <v>9</v>
      </c>
      <c r="D4" s="127">
        <v>300</v>
      </c>
    </row>
    <row r="5" spans="1:4" ht="12.75">
      <c r="A5" s="130" t="s">
        <v>331</v>
      </c>
      <c r="B5" s="131" t="s">
        <v>335</v>
      </c>
      <c r="C5" s="132" t="s">
        <v>12</v>
      </c>
      <c r="D5" s="132">
        <v>300</v>
      </c>
    </row>
    <row r="6" spans="1:4" ht="12.75">
      <c r="A6" s="130" t="s">
        <v>331</v>
      </c>
      <c r="B6" s="131" t="s">
        <v>338</v>
      </c>
      <c r="C6" s="132" t="s">
        <v>9</v>
      </c>
      <c r="D6" s="132">
        <v>300</v>
      </c>
    </row>
    <row r="7" spans="1:4" ht="12.75">
      <c r="A7" s="130" t="s">
        <v>331</v>
      </c>
      <c r="B7" s="131" t="s">
        <v>341</v>
      </c>
      <c r="C7" s="132" t="s">
        <v>15</v>
      </c>
      <c r="D7" s="132">
        <v>300</v>
      </c>
    </row>
    <row r="8" spans="1:4" ht="12.75">
      <c r="A8" s="133" t="s">
        <v>342</v>
      </c>
      <c r="B8" s="129" t="s">
        <v>343</v>
      </c>
      <c r="C8" s="134" t="s">
        <v>20</v>
      </c>
      <c r="D8" s="134">
        <v>500</v>
      </c>
    </row>
    <row r="9" spans="1:4" ht="12.75">
      <c r="A9" s="133" t="s">
        <v>342</v>
      </c>
      <c r="B9" s="129" t="s">
        <v>344</v>
      </c>
      <c r="C9" s="134" t="s">
        <v>20</v>
      </c>
      <c r="D9" s="134">
        <v>500</v>
      </c>
    </row>
    <row r="10" spans="1:4" ht="12.75">
      <c r="A10" s="133" t="s">
        <v>342</v>
      </c>
      <c r="B10" s="129" t="s">
        <v>345</v>
      </c>
      <c r="C10" s="134" t="s">
        <v>23</v>
      </c>
      <c r="D10" s="134">
        <v>300</v>
      </c>
    </row>
    <row r="11" spans="1:4" ht="12.75">
      <c r="A11" s="135" t="s">
        <v>346</v>
      </c>
      <c r="B11" s="136" t="s">
        <v>347</v>
      </c>
      <c r="C11" s="137" t="s">
        <v>348</v>
      </c>
      <c r="D11" s="137">
        <v>700</v>
      </c>
    </row>
    <row r="12" spans="1:4" ht="12.75">
      <c r="A12" s="135" t="s">
        <v>346</v>
      </c>
      <c r="B12" s="136" t="s">
        <v>349</v>
      </c>
      <c r="C12" s="137" t="s">
        <v>348</v>
      </c>
      <c r="D12" s="137">
        <v>500</v>
      </c>
    </row>
    <row r="13" spans="1:4" ht="12.75">
      <c r="A13" s="135" t="s">
        <v>346</v>
      </c>
      <c r="B13" s="136" t="s">
        <v>350</v>
      </c>
      <c r="C13" s="137" t="s">
        <v>348</v>
      </c>
      <c r="D13" s="137">
        <v>300</v>
      </c>
    </row>
    <row r="14" spans="1:4" ht="12.75">
      <c r="A14" s="135" t="s">
        <v>346</v>
      </c>
      <c r="B14" s="136" t="s">
        <v>351</v>
      </c>
      <c r="C14" s="137" t="s">
        <v>348</v>
      </c>
      <c r="D14" s="137">
        <v>800</v>
      </c>
    </row>
    <row r="15" spans="1:4" ht="12.75">
      <c r="A15" s="135" t="s">
        <v>346</v>
      </c>
      <c r="B15" s="136" t="s">
        <v>352</v>
      </c>
      <c r="C15" s="137" t="s">
        <v>348</v>
      </c>
      <c r="D15" s="137">
        <v>800</v>
      </c>
    </row>
    <row r="16" spans="1:4" ht="12.75">
      <c r="A16" s="135" t="s">
        <v>346</v>
      </c>
      <c r="B16" s="136" t="s">
        <v>353</v>
      </c>
      <c r="C16" s="137" t="s">
        <v>348</v>
      </c>
      <c r="D16" s="137">
        <v>200</v>
      </c>
    </row>
    <row r="17" spans="1:4" ht="12.75">
      <c r="A17" s="135" t="s">
        <v>346</v>
      </c>
      <c r="B17" s="136" t="s">
        <v>354</v>
      </c>
      <c r="C17" s="137" t="s">
        <v>348</v>
      </c>
      <c r="D17" s="137">
        <v>700</v>
      </c>
    </row>
    <row r="18" spans="1:4" ht="12.75">
      <c r="A18" s="135" t="s">
        <v>346</v>
      </c>
      <c r="B18" s="136" t="s">
        <v>355</v>
      </c>
      <c r="C18" s="137" t="s">
        <v>348</v>
      </c>
      <c r="D18" s="137">
        <v>500</v>
      </c>
    </row>
    <row r="19" spans="1:4" ht="12.75">
      <c r="A19" s="135" t="s">
        <v>346</v>
      </c>
      <c r="B19" s="136" t="s">
        <v>356</v>
      </c>
      <c r="C19" s="137" t="s">
        <v>348</v>
      </c>
      <c r="D19" s="137">
        <v>300</v>
      </c>
    </row>
    <row r="20" spans="1:4" ht="12.75">
      <c r="A20" s="135" t="s">
        <v>346</v>
      </c>
      <c r="B20" s="136" t="s">
        <v>357</v>
      </c>
      <c r="C20" s="137" t="s">
        <v>348</v>
      </c>
      <c r="D20" s="137">
        <v>500</v>
      </c>
    </row>
    <row r="21" spans="1:4" ht="12.75">
      <c r="A21" s="135" t="s">
        <v>346</v>
      </c>
      <c r="B21" s="136" t="s">
        <v>358</v>
      </c>
      <c r="C21" s="137" t="s">
        <v>348</v>
      </c>
      <c r="D21" s="137">
        <v>1000</v>
      </c>
    </row>
    <row r="22" spans="1:4" ht="12.75">
      <c r="A22" s="135" t="s">
        <v>346</v>
      </c>
      <c r="B22" s="136" t="s">
        <v>359</v>
      </c>
      <c r="C22" s="137" t="s">
        <v>348</v>
      </c>
      <c r="D22" s="137">
        <v>300</v>
      </c>
    </row>
    <row r="23" spans="1:4" ht="12.75">
      <c r="A23" s="135" t="s">
        <v>346</v>
      </c>
      <c r="B23" s="136" t="s">
        <v>360</v>
      </c>
      <c r="C23" s="137" t="s">
        <v>348</v>
      </c>
      <c r="D23" s="137">
        <v>80</v>
      </c>
    </row>
    <row r="24" spans="1:4" ht="12.75">
      <c r="A24" s="135" t="s">
        <v>346</v>
      </c>
      <c r="B24" s="136" t="s">
        <v>361</v>
      </c>
      <c r="C24" s="137" t="s">
        <v>348</v>
      </c>
      <c r="D24" s="137">
        <v>200</v>
      </c>
    </row>
    <row r="25" spans="1:4" ht="12.75">
      <c r="A25" s="135" t="s">
        <v>346</v>
      </c>
      <c r="B25" s="136" t="s">
        <v>362</v>
      </c>
      <c r="C25" s="137" t="s">
        <v>348</v>
      </c>
      <c r="D25" s="137">
        <v>1000</v>
      </c>
    </row>
    <row r="26" spans="1:4" ht="12.75">
      <c r="A26" s="135" t="s">
        <v>346</v>
      </c>
      <c r="B26" s="136" t="s">
        <v>363</v>
      </c>
      <c r="C26" s="137" t="s">
        <v>348</v>
      </c>
      <c r="D26" s="137">
        <v>300</v>
      </c>
    </row>
    <row r="27" spans="1:4" ht="12.75">
      <c r="A27" s="135" t="s">
        <v>346</v>
      </c>
      <c r="B27" s="136" t="s">
        <v>364</v>
      </c>
      <c r="C27" s="137" t="s">
        <v>348</v>
      </c>
      <c r="D27" s="137">
        <v>300</v>
      </c>
    </row>
    <row r="28" spans="1:4" ht="12.75">
      <c r="A28" s="135" t="s">
        <v>346</v>
      </c>
      <c r="B28" s="136" t="s">
        <v>365</v>
      </c>
      <c r="C28" s="137" t="s">
        <v>348</v>
      </c>
      <c r="D28" s="137">
        <v>300</v>
      </c>
    </row>
    <row r="29" spans="1:4" ht="12.75">
      <c r="A29" s="135" t="s">
        <v>346</v>
      </c>
      <c r="B29" s="136" t="s">
        <v>366</v>
      </c>
      <c r="C29" s="137" t="s">
        <v>348</v>
      </c>
      <c r="D29" s="137">
        <v>500</v>
      </c>
    </row>
    <row r="30" spans="1:4" ht="12.75">
      <c r="A30" s="135" t="s">
        <v>346</v>
      </c>
      <c r="B30" s="136" t="s">
        <v>367</v>
      </c>
      <c r="C30" s="137" t="s">
        <v>348</v>
      </c>
      <c r="D30" s="137">
        <v>700</v>
      </c>
    </row>
    <row r="31" spans="1:4" ht="12.75">
      <c r="A31" s="135" t="s">
        <v>346</v>
      </c>
      <c r="B31" s="136" t="s">
        <v>368</v>
      </c>
      <c r="C31" s="137" t="s">
        <v>348</v>
      </c>
      <c r="D31" s="137">
        <v>400</v>
      </c>
    </row>
    <row r="32" spans="1:4" ht="12.75">
      <c r="A32" s="135" t="s">
        <v>346</v>
      </c>
      <c r="B32" s="136" t="s">
        <v>369</v>
      </c>
      <c r="C32" s="137" t="s">
        <v>348</v>
      </c>
      <c r="D32" s="137">
        <v>600</v>
      </c>
    </row>
    <row r="33" spans="1:4" ht="12.75">
      <c r="A33" s="135" t="s">
        <v>346</v>
      </c>
      <c r="B33" s="136" t="s">
        <v>370</v>
      </c>
      <c r="C33" s="137" t="s">
        <v>348</v>
      </c>
      <c r="D33" s="137">
        <v>300</v>
      </c>
    </row>
    <row r="34" spans="1:4" ht="12.75">
      <c r="A34" s="135" t="s">
        <v>346</v>
      </c>
      <c r="B34" s="136" t="s">
        <v>371</v>
      </c>
      <c r="C34" s="137" t="s">
        <v>31</v>
      </c>
      <c r="D34" s="137">
        <v>400</v>
      </c>
    </row>
    <row r="35" spans="1:4" ht="12.75">
      <c r="A35" s="135" t="s">
        <v>346</v>
      </c>
      <c r="B35" s="136" t="s">
        <v>372</v>
      </c>
      <c r="C35" s="137" t="s">
        <v>348</v>
      </c>
      <c r="D35" s="137">
        <v>800</v>
      </c>
    </row>
    <row r="36" spans="1:4" ht="12.75">
      <c r="A36" s="135" t="s">
        <v>346</v>
      </c>
      <c r="B36" s="136" t="s">
        <v>373</v>
      </c>
      <c r="C36" s="137" t="s">
        <v>348</v>
      </c>
      <c r="D36" s="137">
        <v>1000</v>
      </c>
    </row>
    <row r="37" spans="1:4" ht="12.75">
      <c r="A37" s="135" t="s">
        <v>346</v>
      </c>
      <c r="B37" s="136" t="s">
        <v>374</v>
      </c>
      <c r="C37" s="137" t="s">
        <v>348</v>
      </c>
      <c r="D37" s="137">
        <v>200</v>
      </c>
    </row>
    <row r="38" spans="1:4" ht="12.75">
      <c r="A38" s="135" t="s">
        <v>346</v>
      </c>
      <c r="B38" s="136" t="s">
        <v>375</v>
      </c>
      <c r="C38" s="137" t="s">
        <v>348</v>
      </c>
      <c r="D38" s="137">
        <v>200</v>
      </c>
    </row>
    <row r="39" spans="1:4" ht="12.75">
      <c r="A39" s="133" t="s">
        <v>376</v>
      </c>
      <c r="B39" s="138" t="s">
        <v>377</v>
      </c>
      <c r="C39" s="134" t="s">
        <v>40</v>
      </c>
      <c r="D39" s="134">
        <v>300</v>
      </c>
    </row>
    <row r="40" spans="1:4" ht="12.75">
      <c r="A40" s="133" t="s">
        <v>376</v>
      </c>
      <c r="B40" s="138" t="s">
        <v>378</v>
      </c>
      <c r="C40" s="134" t="s">
        <v>37</v>
      </c>
      <c r="D40" s="134">
        <v>400</v>
      </c>
    </row>
    <row r="41" spans="1:4" ht="12.75">
      <c r="A41" s="133" t="s">
        <v>376</v>
      </c>
      <c r="B41" s="138" t="s">
        <v>379</v>
      </c>
      <c r="C41" s="134" t="s">
        <v>37</v>
      </c>
      <c r="D41" s="134">
        <v>100</v>
      </c>
    </row>
    <row r="42" spans="1:4" ht="12.75">
      <c r="A42" s="133" t="s">
        <v>376</v>
      </c>
      <c r="B42" s="138" t="s">
        <v>380</v>
      </c>
      <c r="C42" s="134" t="s">
        <v>37</v>
      </c>
      <c r="D42" s="134">
        <v>200</v>
      </c>
    </row>
    <row r="43" spans="1:4" ht="12.75">
      <c r="A43" s="133" t="s">
        <v>376</v>
      </c>
      <c r="B43" s="138" t="s">
        <v>381</v>
      </c>
      <c r="C43" s="134" t="s">
        <v>43</v>
      </c>
      <c r="D43" s="134">
        <v>400</v>
      </c>
    </row>
    <row r="44" spans="1:4" ht="12.75">
      <c r="A44" s="133" t="s">
        <v>376</v>
      </c>
      <c r="B44" s="138" t="s">
        <v>382</v>
      </c>
      <c r="C44" s="134" t="s">
        <v>43</v>
      </c>
      <c r="D44" s="134">
        <v>1000</v>
      </c>
    </row>
    <row r="45" spans="1:4" ht="12.75">
      <c r="A45" s="133" t="s">
        <v>376</v>
      </c>
      <c r="B45" s="138" t="s">
        <v>383</v>
      </c>
      <c r="C45" s="134" t="s">
        <v>37</v>
      </c>
      <c r="D45" s="134">
        <v>700</v>
      </c>
    </row>
    <row r="46" spans="1:4" ht="12.75">
      <c r="A46" s="133" t="s">
        <v>376</v>
      </c>
      <c r="B46" s="138" t="s">
        <v>384</v>
      </c>
      <c r="C46" s="134" t="s">
        <v>37</v>
      </c>
      <c r="D46" s="134">
        <v>300</v>
      </c>
    </row>
    <row r="47" spans="1:4" ht="12.75">
      <c r="A47" s="133" t="s">
        <v>376</v>
      </c>
      <c r="B47" s="138" t="s">
        <v>385</v>
      </c>
      <c r="C47" s="134" t="s">
        <v>37</v>
      </c>
      <c r="D47" s="134">
        <v>300</v>
      </c>
    </row>
    <row r="48" spans="1:4" ht="12.75">
      <c r="A48" s="133" t="s">
        <v>376</v>
      </c>
      <c r="B48" s="138" t="s">
        <v>386</v>
      </c>
      <c r="C48" s="134" t="s">
        <v>43</v>
      </c>
      <c r="D48" s="134">
        <v>600</v>
      </c>
    </row>
    <row r="49" spans="1:4" ht="12.75">
      <c r="A49" s="133" t="s">
        <v>376</v>
      </c>
      <c r="B49" s="138" t="s">
        <v>387</v>
      </c>
      <c r="C49" s="134" t="s">
        <v>43</v>
      </c>
      <c r="D49" s="134">
        <v>200</v>
      </c>
    </row>
    <row r="50" spans="1:4" ht="12.75">
      <c r="A50" s="133" t="s">
        <v>376</v>
      </c>
      <c r="B50" s="138" t="s">
        <v>388</v>
      </c>
      <c r="C50" s="134" t="s">
        <v>43</v>
      </c>
      <c r="D50" s="134">
        <v>500</v>
      </c>
    </row>
    <row r="51" spans="1:4" ht="12.75">
      <c r="A51" s="133" t="s">
        <v>376</v>
      </c>
      <c r="B51" s="138" t="s">
        <v>389</v>
      </c>
      <c r="C51" s="134" t="s">
        <v>37</v>
      </c>
      <c r="D51" s="134">
        <v>400</v>
      </c>
    </row>
    <row r="52" spans="1:4" ht="12.75">
      <c r="A52" s="139" t="s">
        <v>390</v>
      </c>
      <c r="B52" s="140" t="s">
        <v>391</v>
      </c>
      <c r="C52" s="141" t="s">
        <v>54</v>
      </c>
      <c r="D52" s="141">
        <v>300</v>
      </c>
    </row>
    <row r="53" spans="1:4" ht="12.75">
      <c r="A53" s="139" t="s">
        <v>390</v>
      </c>
      <c r="B53" s="140" t="s">
        <v>392</v>
      </c>
      <c r="C53" s="141" t="s">
        <v>60</v>
      </c>
      <c r="D53" s="141">
        <v>400</v>
      </c>
    </row>
    <row r="54" spans="1:4" ht="12.75">
      <c r="A54" s="139" t="s">
        <v>390</v>
      </c>
      <c r="B54" s="140" t="s">
        <v>393</v>
      </c>
      <c r="C54" s="141" t="s">
        <v>394</v>
      </c>
      <c r="D54" s="141">
        <v>300</v>
      </c>
    </row>
    <row r="55" spans="1:4" ht="12.75">
      <c r="A55" s="133" t="s">
        <v>395</v>
      </c>
      <c r="B55" s="138" t="s">
        <v>396</v>
      </c>
      <c r="C55" s="134" t="s">
        <v>68</v>
      </c>
      <c r="D55" s="134">
        <v>2000</v>
      </c>
    </row>
    <row r="56" spans="1:4" ht="12.75">
      <c r="A56" s="133" t="s">
        <v>395</v>
      </c>
      <c r="B56" s="138" t="s">
        <v>397</v>
      </c>
      <c r="C56" s="134" t="s">
        <v>80</v>
      </c>
      <c r="D56" s="134">
        <v>600</v>
      </c>
    </row>
    <row r="57" spans="1:4" ht="12.75">
      <c r="A57" s="133" t="s">
        <v>395</v>
      </c>
      <c r="B57" s="138" t="s">
        <v>398</v>
      </c>
      <c r="C57" s="134" t="s">
        <v>71</v>
      </c>
      <c r="D57" s="134">
        <v>200</v>
      </c>
    </row>
    <row r="58" spans="1:4" ht="12.75">
      <c r="A58" s="133" t="s">
        <v>395</v>
      </c>
      <c r="B58" s="138" t="s">
        <v>399</v>
      </c>
      <c r="C58" s="134" t="s">
        <v>68</v>
      </c>
      <c r="D58" s="134">
        <v>300</v>
      </c>
    </row>
    <row r="59" spans="1:4" ht="12.75">
      <c r="A59" s="133" t="s">
        <v>395</v>
      </c>
      <c r="B59" s="138" t="s">
        <v>400</v>
      </c>
      <c r="C59" s="134" t="s">
        <v>89</v>
      </c>
      <c r="D59" s="134">
        <v>300</v>
      </c>
    </row>
    <row r="60" spans="1:4" ht="12.75">
      <c r="A60" s="142" t="s">
        <v>401</v>
      </c>
      <c r="B60" s="143" t="s">
        <v>402</v>
      </c>
      <c r="C60" s="144" t="s">
        <v>403</v>
      </c>
      <c r="D60" s="144">
        <v>200</v>
      </c>
    </row>
    <row r="61" spans="1:4" ht="12.75">
      <c r="A61" s="142" t="s">
        <v>401</v>
      </c>
      <c r="B61" s="143" t="s">
        <v>404</v>
      </c>
      <c r="C61" s="144" t="s">
        <v>102</v>
      </c>
      <c r="D61" s="144">
        <v>300</v>
      </c>
    </row>
    <row r="62" spans="1:4" ht="12.75">
      <c r="A62" s="145" t="s">
        <v>405</v>
      </c>
      <c r="B62" s="138" t="s">
        <v>406</v>
      </c>
      <c r="C62" s="134" t="s">
        <v>113</v>
      </c>
      <c r="D62" s="134">
        <v>350</v>
      </c>
    </row>
    <row r="63" spans="1:4" ht="12.75">
      <c r="A63" s="145" t="s">
        <v>405</v>
      </c>
      <c r="B63" s="138" t="s">
        <v>407</v>
      </c>
      <c r="C63" s="134" t="s">
        <v>110</v>
      </c>
      <c r="D63" s="134">
        <v>300</v>
      </c>
    </row>
    <row r="64" spans="1:4" ht="12.75">
      <c r="A64" s="146" t="s">
        <v>408</v>
      </c>
      <c r="B64" s="147" t="s">
        <v>409</v>
      </c>
      <c r="C64" s="148" t="s">
        <v>410</v>
      </c>
      <c r="D64" s="148">
        <v>300</v>
      </c>
    </row>
    <row r="65" spans="1:4" ht="12.75">
      <c r="A65" s="146" t="s">
        <v>408</v>
      </c>
      <c r="B65" s="147" t="s">
        <v>411</v>
      </c>
      <c r="C65" s="148" t="s">
        <v>410</v>
      </c>
      <c r="D65" s="148">
        <v>300</v>
      </c>
    </row>
    <row r="66" spans="1:4" ht="12.75">
      <c r="A66" s="146" t="s">
        <v>408</v>
      </c>
      <c r="B66" s="147" t="s">
        <v>412</v>
      </c>
      <c r="C66" s="148" t="s">
        <v>410</v>
      </c>
      <c r="D66" s="148">
        <v>700</v>
      </c>
    </row>
    <row r="67" spans="1:4" ht="12.75">
      <c r="A67" s="146" t="s">
        <v>408</v>
      </c>
      <c r="B67" s="147" t="s">
        <v>413</v>
      </c>
      <c r="C67" s="148" t="s">
        <v>410</v>
      </c>
      <c r="D67" s="148">
        <v>600</v>
      </c>
    </row>
    <row r="68" spans="1:4" ht="12.75">
      <c r="A68" s="146" t="s">
        <v>408</v>
      </c>
      <c r="B68" s="147" t="s">
        <v>414</v>
      </c>
      <c r="C68" s="148" t="s">
        <v>410</v>
      </c>
      <c r="D68" s="148">
        <v>200</v>
      </c>
    </row>
    <row r="69" spans="1:4" ht="12.75">
      <c r="A69" s="146" t="s">
        <v>408</v>
      </c>
      <c r="B69" s="147" t="s">
        <v>415</v>
      </c>
      <c r="C69" s="148" t="s">
        <v>410</v>
      </c>
      <c r="D69" s="148">
        <v>200</v>
      </c>
    </row>
    <row r="70" spans="1:4" ht="12.75">
      <c r="A70" s="146" t="s">
        <v>408</v>
      </c>
      <c r="B70" s="147" t="s">
        <v>416</v>
      </c>
      <c r="C70" s="148" t="s">
        <v>410</v>
      </c>
      <c r="D70" s="148">
        <v>1000</v>
      </c>
    </row>
    <row r="71" spans="1:4" ht="12.75">
      <c r="A71" s="146" t="s">
        <v>408</v>
      </c>
      <c r="B71" s="147" t="s">
        <v>417</v>
      </c>
      <c r="C71" s="148" t="s">
        <v>410</v>
      </c>
      <c r="D71" s="148">
        <v>80</v>
      </c>
    </row>
    <row r="72" spans="1:4" ht="12.75">
      <c r="A72" s="146" t="s">
        <v>408</v>
      </c>
      <c r="B72" s="147" t="s">
        <v>418</v>
      </c>
      <c r="C72" s="148" t="s">
        <v>410</v>
      </c>
      <c r="D72" s="148">
        <v>40</v>
      </c>
    </row>
    <row r="73" spans="1:4" ht="12.75">
      <c r="A73" s="146" t="s">
        <v>408</v>
      </c>
      <c r="B73" s="147" t="s">
        <v>419</v>
      </c>
      <c r="C73" s="148" t="s">
        <v>410</v>
      </c>
      <c r="D73" s="148">
        <v>500</v>
      </c>
    </row>
    <row r="74" spans="1:4" ht="12.75">
      <c r="A74" s="146" t="s">
        <v>408</v>
      </c>
      <c r="B74" s="147" t="s">
        <v>420</v>
      </c>
      <c r="C74" s="148" t="s">
        <v>410</v>
      </c>
      <c r="D74" s="148">
        <v>1000</v>
      </c>
    </row>
    <row r="75" spans="1:4" ht="12.75">
      <c r="A75" s="146" t="s">
        <v>408</v>
      </c>
      <c r="B75" s="147" t="s">
        <v>421</v>
      </c>
      <c r="C75" s="148" t="s">
        <v>410</v>
      </c>
      <c r="D75" s="148">
        <v>200</v>
      </c>
    </row>
    <row r="76" spans="1:4" ht="12.75">
      <c r="A76" s="146" t="s">
        <v>408</v>
      </c>
      <c r="B76" s="147" t="s">
        <v>422</v>
      </c>
      <c r="C76" s="148" t="s">
        <v>410</v>
      </c>
      <c r="D76" s="148">
        <v>700</v>
      </c>
    </row>
    <row r="77" spans="1:4" ht="12.75">
      <c r="A77" s="146" t="s">
        <v>408</v>
      </c>
      <c r="B77" s="147" t="s">
        <v>423</v>
      </c>
      <c r="C77" s="148" t="s">
        <v>410</v>
      </c>
      <c r="D77" s="148">
        <v>500</v>
      </c>
    </row>
    <row r="78" spans="1:4" ht="12.75">
      <c r="A78" s="146" t="s">
        <v>408</v>
      </c>
      <c r="B78" s="147" t="s">
        <v>424</v>
      </c>
      <c r="C78" s="148" t="s">
        <v>410</v>
      </c>
      <c r="D78" s="148">
        <v>600</v>
      </c>
    </row>
    <row r="79" spans="1:4" ht="12.75">
      <c r="A79" s="146" t="s">
        <v>408</v>
      </c>
      <c r="B79" s="147" t="s">
        <v>425</v>
      </c>
      <c r="C79" s="148" t="s">
        <v>410</v>
      </c>
      <c r="D79" s="148">
        <v>300</v>
      </c>
    </row>
    <row r="80" spans="1:4" ht="12.75">
      <c r="A80" s="146" t="s">
        <v>408</v>
      </c>
      <c r="B80" s="147" t="s">
        <v>426</v>
      </c>
      <c r="C80" s="148" t="s">
        <v>410</v>
      </c>
      <c r="D80" s="148">
        <v>800</v>
      </c>
    </row>
    <row r="81" spans="1:4" ht="12.75">
      <c r="A81" s="146" t="s">
        <v>408</v>
      </c>
      <c r="B81" s="147" t="s">
        <v>354</v>
      </c>
      <c r="C81" s="148" t="s">
        <v>410</v>
      </c>
      <c r="D81" s="148">
        <v>500</v>
      </c>
    </row>
    <row r="82" spans="1:4" ht="12.75">
      <c r="A82" s="146" t="s">
        <v>408</v>
      </c>
      <c r="B82" s="147" t="s">
        <v>427</v>
      </c>
      <c r="C82" s="148" t="s">
        <v>410</v>
      </c>
      <c r="D82" s="148">
        <v>80</v>
      </c>
    </row>
    <row r="83" spans="1:4" ht="12.75">
      <c r="A83" s="146" t="s">
        <v>408</v>
      </c>
      <c r="B83" s="147" t="s">
        <v>428</v>
      </c>
      <c r="C83" s="148" t="s">
        <v>410</v>
      </c>
      <c r="D83" s="148">
        <v>200</v>
      </c>
    </row>
    <row r="84" spans="1:4" ht="12.75">
      <c r="A84" s="146" t="s">
        <v>408</v>
      </c>
      <c r="B84" s="147" t="s">
        <v>355</v>
      </c>
      <c r="C84" s="148" t="s">
        <v>410</v>
      </c>
      <c r="D84" s="148">
        <v>500</v>
      </c>
    </row>
    <row r="85" spans="1:4" ht="12.75">
      <c r="A85" s="146" t="s">
        <v>408</v>
      </c>
      <c r="B85" s="147" t="s">
        <v>429</v>
      </c>
      <c r="C85" s="148" t="s">
        <v>410</v>
      </c>
      <c r="D85" s="148">
        <v>400</v>
      </c>
    </row>
    <row r="86" spans="1:4" ht="12.75">
      <c r="A86" s="146" t="s">
        <v>408</v>
      </c>
      <c r="B86" s="147" t="s">
        <v>430</v>
      </c>
      <c r="C86" s="148" t="s">
        <v>410</v>
      </c>
      <c r="D86" s="148">
        <v>1000</v>
      </c>
    </row>
    <row r="87" spans="1:4" ht="12.75">
      <c r="A87" s="146" t="s">
        <v>408</v>
      </c>
      <c r="B87" s="147" t="s">
        <v>357</v>
      </c>
      <c r="C87" s="148" t="s">
        <v>410</v>
      </c>
      <c r="D87" s="148">
        <v>600</v>
      </c>
    </row>
    <row r="88" spans="1:4" ht="12.75">
      <c r="A88" s="146" t="s">
        <v>408</v>
      </c>
      <c r="B88" s="147" t="s">
        <v>431</v>
      </c>
      <c r="C88" s="148" t="s">
        <v>410</v>
      </c>
      <c r="D88" s="148">
        <v>800</v>
      </c>
    </row>
    <row r="89" spans="1:4" ht="12.75">
      <c r="A89" s="146" t="s">
        <v>408</v>
      </c>
      <c r="B89" s="147" t="s">
        <v>432</v>
      </c>
      <c r="C89" s="148" t="s">
        <v>433</v>
      </c>
      <c r="D89" s="148">
        <v>1700</v>
      </c>
    </row>
    <row r="90" spans="1:4" ht="12.75">
      <c r="A90" s="146" t="s">
        <v>408</v>
      </c>
      <c r="B90" s="147" t="s">
        <v>434</v>
      </c>
      <c r="C90" s="148" t="s">
        <v>410</v>
      </c>
      <c r="D90" s="148">
        <v>80</v>
      </c>
    </row>
    <row r="91" spans="1:4" ht="12.75">
      <c r="A91" s="146" t="s">
        <v>408</v>
      </c>
      <c r="B91" s="147" t="s">
        <v>435</v>
      </c>
      <c r="C91" s="148" t="s">
        <v>410</v>
      </c>
      <c r="D91" s="148">
        <v>300</v>
      </c>
    </row>
    <row r="92" spans="1:4" ht="12.75">
      <c r="A92" s="146" t="s">
        <v>408</v>
      </c>
      <c r="B92" s="147" t="s">
        <v>436</v>
      </c>
      <c r="C92" s="148" t="s">
        <v>410</v>
      </c>
      <c r="D92" s="148">
        <v>400</v>
      </c>
    </row>
    <row r="93" spans="1:4" ht="12.75">
      <c r="A93" s="146" t="s">
        <v>408</v>
      </c>
      <c r="B93" s="147" t="s">
        <v>437</v>
      </c>
      <c r="C93" s="148" t="s">
        <v>410</v>
      </c>
      <c r="D93" s="148">
        <v>40</v>
      </c>
    </row>
    <row r="94" spans="1:4" ht="12.75">
      <c r="A94" s="146" t="s">
        <v>408</v>
      </c>
      <c r="B94" s="147" t="s">
        <v>438</v>
      </c>
      <c r="C94" s="148" t="s">
        <v>410</v>
      </c>
      <c r="D94" s="148">
        <v>600</v>
      </c>
    </row>
    <row r="95" spans="1:4" ht="12.75">
      <c r="A95" s="146" t="s">
        <v>408</v>
      </c>
      <c r="B95" s="147" t="s">
        <v>439</v>
      </c>
      <c r="C95" s="148" t="s">
        <v>410</v>
      </c>
      <c r="D95" s="148">
        <v>800</v>
      </c>
    </row>
    <row r="96" spans="1:4" ht="12.75">
      <c r="A96" s="146" t="s">
        <v>408</v>
      </c>
      <c r="B96" s="147" t="s">
        <v>440</v>
      </c>
      <c r="C96" s="148" t="s">
        <v>410</v>
      </c>
      <c r="D96" s="148">
        <v>500</v>
      </c>
    </row>
    <row r="97" spans="1:4" ht="12.75">
      <c r="A97" s="146" t="s">
        <v>408</v>
      </c>
      <c r="B97" s="147" t="s">
        <v>441</v>
      </c>
      <c r="C97" s="148" t="s">
        <v>410</v>
      </c>
      <c r="D97" s="148">
        <v>40</v>
      </c>
    </row>
    <row r="98" spans="1:4" ht="12.75">
      <c r="A98" s="146" t="s">
        <v>408</v>
      </c>
      <c r="B98" s="147" t="s">
        <v>442</v>
      </c>
      <c r="C98" s="148" t="s">
        <v>410</v>
      </c>
      <c r="D98" s="148">
        <v>400</v>
      </c>
    </row>
    <row r="99" spans="1:4" ht="12.75">
      <c r="A99" s="146" t="s">
        <v>408</v>
      </c>
      <c r="B99" s="147" t="s">
        <v>443</v>
      </c>
      <c r="C99" s="148" t="s">
        <v>410</v>
      </c>
      <c r="D99" s="148">
        <v>800</v>
      </c>
    </row>
    <row r="100" spans="1:4" ht="12.75">
      <c r="A100" s="146" t="s">
        <v>408</v>
      </c>
      <c r="B100" s="147" t="s">
        <v>444</v>
      </c>
      <c r="C100" s="148" t="s">
        <v>410</v>
      </c>
      <c r="D100" s="148">
        <v>1000</v>
      </c>
    </row>
    <row r="101" spans="1:4" ht="12.75">
      <c r="A101" s="146" t="s">
        <v>408</v>
      </c>
      <c r="B101" s="147" t="s">
        <v>445</v>
      </c>
      <c r="C101" s="148" t="s">
        <v>410</v>
      </c>
      <c r="D101" s="148">
        <v>200</v>
      </c>
    </row>
    <row r="102" spans="1:4" ht="12.75">
      <c r="A102" s="146" t="s">
        <v>408</v>
      </c>
      <c r="B102" s="147" t="s">
        <v>446</v>
      </c>
      <c r="C102" s="148" t="s">
        <v>410</v>
      </c>
      <c r="D102" s="148">
        <v>600</v>
      </c>
    </row>
    <row r="103" spans="1:4" ht="12.75">
      <c r="A103" s="146" t="s">
        <v>408</v>
      </c>
      <c r="B103" s="147" t="s">
        <v>447</v>
      </c>
      <c r="C103" s="148" t="s">
        <v>410</v>
      </c>
      <c r="D103" s="148">
        <v>800</v>
      </c>
    </row>
    <row r="104" spans="1:4" ht="12.75">
      <c r="A104" s="146" t="s">
        <v>408</v>
      </c>
      <c r="B104" s="147" t="s">
        <v>448</v>
      </c>
      <c r="C104" s="148" t="s">
        <v>433</v>
      </c>
      <c r="D104" s="148">
        <v>3000</v>
      </c>
    </row>
    <row r="105" spans="1:4" ht="12.75">
      <c r="A105" s="146" t="s">
        <v>408</v>
      </c>
      <c r="B105" s="147" t="s">
        <v>449</v>
      </c>
      <c r="C105" s="148" t="s">
        <v>433</v>
      </c>
      <c r="D105" s="148">
        <v>2000</v>
      </c>
    </row>
    <row r="106" spans="1:4" ht="12.75">
      <c r="A106" s="146" t="s">
        <v>408</v>
      </c>
      <c r="B106" s="147" t="s">
        <v>450</v>
      </c>
      <c r="C106" s="148" t="s">
        <v>410</v>
      </c>
      <c r="D106" s="148">
        <v>600</v>
      </c>
    </row>
    <row r="107" spans="1:4" ht="12.75">
      <c r="A107" s="146" t="s">
        <v>408</v>
      </c>
      <c r="B107" s="147" t="s">
        <v>451</v>
      </c>
      <c r="C107" s="148" t="s">
        <v>410</v>
      </c>
      <c r="D107" s="148">
        <v>800</v>
      </c>
    </row>
    <row r="108" spans="1:4" ht="12.75">
      <c r="A108" s="146" t="s">
        <v>408</v>
      </c>
      <c r="B108" s="147" t="s">
        <v>452</v>
      </c>
      <c r="C108" s="148" t="s">
        <v>410</v>
      </c>
      <c r="D108" s="148">
        <v>600</v>
      </c>
    </row>
    <row r="109" spans="1:4" ht="12.75">
      <c r="A109" s="146" t="s">
        <v>408</v>
      </c>
      <c r="B109" s="147" t="s">
        <v>453</v>
      </c>
      <c r="C109" s="148" t="s">
        <v>410</v>
      </c>
      <c r="D109" s="148">
        <v>300</v>
      </c>
    </row>
    <row r="110" spans="1:4" ht="12.75">
      <c r="A110" s="146" t="s">
        <v>408</v>
      </c>
      <c r="B110" s="147" t="s">
        <v>454</v>
      </c>
      <c r="C110" s="148" t="s">
        <v>410</v>
      </c>
      <c r="D110" s="148">
        <v>300</v>
      </c>
    </row>
    <row r="111" spans="1:4" ht="12.75">
      <c r="A111" s="146" t="s">
        <v>408</v>
      </c>
      <c r="B111" s="147" t="s">
        <v>455</v>
      </c>
      <c r="C111" s="148" t="s">
        <v>410</v>
      </c>
      <c r="D111" s="148">
        <v>300</v>
      </c>
    </row>
    <row r="112" spans="1:4" ht="12.75">
      <c r="A112" s="146" t="s">
        <v>408</v>
      </c>
      <c r="B112" s="147" t="s">
        <v>456</v>
      </c>
      <c r="C112" s="148" t="s">
        <v>410</v>
      </c>
      <c r="D112" s="148">
        <v>1000</v>
      </c>
    </row>
    <row r="113" spans="1:4" ht="12.75">
      <c r="A113" s="146" t="s">
        <v>408</v>
      </c>
      <c r="B113" s="147" t="s">
        <v>457</v>
      </c>
      <c r="C113" s="148" t="s">
        <v>410</v>
      </c>
      <c r="D113" s="148">
        <v>40</v>
      </c>
    </row>
    <row r="114" spans="1:4" ht="12.75">
      <c r="A114" s="146" t="s">
        <v>408</v>
      </c>
      <c r="B114" s="147" t="s">
        <v>458</v>
      </c>
      <c r="C114" s="148" t="s">
        <v>410</v>
      </c>
      <c r="D114" s="148">
        <v>400</v>
      </c>
    </row>
    <row r="115" spans="1:4" ht="12.75">
      <c r="A115" s="146" t="s">
        <v>408</v>
      </c>
      <c r="B115" s="147" t="s">
        <v>459</v>
      </c>
      <c r="C115" s="148" t="s">
        <v>410</v>
      </c>
      <c r="D115" s="148">
        <v>1000</v>
      </c>
    </row>
    <row r="116" spans="1:4" ht="12.75">
      <c r="A116" s="146" t="s">
        <v>408</v>
      </c>
      <c r="B116" s="147" t="s">
        <v>460</v>
      </c>
      <c r="C116" s="148" t="s">
        <v>410</v>
      </c>
      <c r="D116" s="148">
        <v>800</v>
      </c>
    </row>
    <row r="117" spans="1:4" ht="12.75">
      <c r="A117" s="146" t="s">
        <v>408</v>
      </c>
      <c r="B117" s="147" t="s">
        <v>461</v>
      </c>
      <c r="C117" s="148" t="s">
        <v>410</v>
      </c>
      <c r="D117" s="148">
        <v>80</v>
      </c>
    </row>
    <row r="118" spans="1:4" ht="12.75">
      <c r="A118" s="146" t="s">
        <v>408</v>
      </c>
      <c r="B118" s="147" t="s">
        <v>462</v>
      </c>
      <c r="C118" s="148" t="s">
        <v>410</v>
      </c>
      <c r="D118" s="148">
        <v>1000</v>
      </c>
    </row>
    <row r="119" spans="1:4" ht="12.75">
      <c r="A119" s="146" t="s">
        <v>408</v>
      </c>
      <c r="B119" s="147" t="s">
        <v>463</v>
      </c>
      <c r="C119" s="148" t="s">
        <v>433</v>
      </c>
      <c r="D119" s="148">
        <v>2000</v>
      </c>
    </row>
    <row r="120" spans="1:4" ht="12.75">
      <c r="A120" s="146" t="s">
        <v>408</v>
      </c>
      <c r="B120" s="147" t="s">
        <v>464</v>
      </c>
      <c r="C120" s="148" t="s">
        <v>410</v>
      </c>
      <c r="D120" s="148">
        <v>400</v>
      </c>
    </row>
    <row r="121" spans="1:4" ht="12.75">
      <c r="A121" s="146" t="s">
        <v>408</v>
      </c>
      <c r="B121" s="147" t="s">
        <v>465</v>
      </c>
      <c r="C121" s="148" t="s">
        <v>410</v>
      </c>
      <c r="D121" s="148">
        <v>300</v>
      </c>
    </row>
    <row r="122" spans="1:4" ht="12.75">
      <c r="A122" s="146" t="s">
        <v>408</v>
      </c>
      <c r="B122" s="147" t="s">
        <v>466</v>
      </c>
      <c r="C122" s="148" t="s">
        <v>410</v>
      </c>
      <c r="D122" s="148">
        <v>200</v>
      </c>
    </row>
    <row r="123" spans="1:4" ht="12.75">
      <c r="A123" s="146" t="s">
        <v>408</v>
      </c>
      <c r="B123" s="147" t="s">
        <v>467</v>
      </c>
      <c r="C123" s="148" t="s">
        <v>410</v>
      </c>
      <c r="D123" s="148">
        <v>600</v>
      </c>
    </row>
    <row r="124" spans="1:4" ht="12.75">
      <c r="A124" s="146" t="s">
        <v>408</v>
      </c>
      <c r="B124" s="147" t="s">
        <v>468</v>
      </c>
      <c r="C124" s="148" t="s">
        <v>410</v>
      </c>
      <c r="D124" s="148">
        <v>800</v>
      </c>
    </row>
    <row r="125" spans="1:4" ht="12.75">
      <c r="A125" s="146" t="s">
        <v>408</v>
      </c>
      <c r="B125" s="147" t="s">
        <v>469</v>
      </c>
      <c r="C125" s="148" t="s">
        <v>410</v>
      </c>
      <c r="D125" s="148">
        <v>200</v>
      </c>
    </row>
    <row r="126" spans="1:4" ht="12.75">
      <c r="A126" s="146" t="s">
        <v>408</v>
      </c>
      <c r="B126" s="147" t="s">
        <v>470</v>
      </c>
      <c r="C126" s="148" t="s">
        <v>410</v>
      </c>
      <c r="D126" s="148">
        <v>300</v>
      </c>
    </row>
    <row r="127" spans="1:4" ht="12.75">
      <c r="A127" s="146" t="s">
        <v>408</v>
      </c>
      <c r="B127" s="147" t="s">
        <v>471</v>
      </c>
      <c r="C127" s="148" t="s">
        <v>410</v>
      </c>
      <c r="D127" s="148">
        <v>500</v>
      </c>
    </row>
    <row r="128" spans="1:4" ht="12.75">
      <c r="A128" s="146" t="s">
        <v>408</v>
      </c>
      <c r="B128" s="147" t="s">
        <v>472</v>
      </c>
      <c r="C128" s="148" t="s">
        <v>410</v>
      </c>
      <c r="D128" s="148">
        <v>600</v>
      </c>
    </row>
    <row r="129" spans="1:4" ht="12.75">
      <c r="A129" s="146" t="s">
        <v>408</v>
      </c>
      <c r="B129" s="147" t="s">
        <v>473</v>
      </c>
      <c r="C129" s="148" t="s">
        <v>410</v>
      </c>
      <c r="D129" s="148">
        <v>40</v>
      </c>
    </row>
    <row r="130" spans="1:4" ht="12.75">
      <c r="A130" s="146" t="s">
        <v>408</v>
      </c>
      <c r="B130" s="147" t="s">
        <v>474</v>
      </c>
      <c r="C130" s="148" t="s">
        <v>410</v>
      </c>
      <c r="D130" s="148">
        <v>200</v>
      </c>
    </row>
    <row r="131" spans="1:4" ht="12.75">
      <c r="A131" s="146" t="s">
        <v>408</v>
      </c>
      <c r="B131" s="147" t="s">
        <v>475</v>
      </c>
      <c r="C131" s="148" t="s">
        <v>410</v>
      </c>
      <c r="D131" s="148">
        <v>300</v>
      </c>
    </row>
    <row r="132" spans="1:4" ht="12.75">
      <c r="A132" s="146" t="s">
        <v>408</v>
      </c>
      <c r="B132" s="147" t="s">
        <v>476</v>
      </c>
      <c r="C132" s="148" t="s">
        <v>410</v>
      </c>
      <c r="D132" s="148">
        <v>300</v>
      </c>
    </row>
    <row r="133" spans="1:4" ht="12.75">
      <c r="A133" s="146" t="s">
        <v>408</v>
      </c>
      <c r="B133" s="147" t="s">
        <v>477</v>
      </c>
      <c r="C133" s="148" t="s">
        <v>410</v>
      </c>
      <c r="D133" s="148">
        <v>1000</v>
      </c>
    </row>
    <row r="134" spans="1:4" ht="12.75">
      <c r="A134" s="146" t="s">
        <v>408</v>
      </c>
      <c r="B134" s="147" t="s">
        <v>478</v>
      </c>
      <c r="C134" s="148" t="s">
        <v>410</v>
      </c>
      <c r="D134" s="148">
        <v>1000</v>
      </c>
    </row>
    <row r="135" spans="1:4" ht="12.75">
      <c r="A135" s="146" t="s">
        <v>408</v>
      </c>
      <c r="B135" s="147" t="s">
        <v>479</v>
      </c>
      <c r="C135" s="148" t="s">
        <v>433</v>
      </c>
      <c r="D135" s="148">
        <v>2000</v>
      </c>
    </row>
    <row r="136" spans="1:4" ht="12.75">
      <c r="A136" s="146" t="s">
        <v>408</v>
      </c>
      <c r="B136" s="147" t="s">
        <v>480</v>
      </c>
      <c r="C136" s="148" t="s">
        <v>410</v>
      </c>
      <c r="D136" s="148">
        <v>200</v>
      </c>
    </row>
    <row r="137" spans="1:4" ht="12.75">
      <c r="A137" s="146" t="s">
        <v>408</v>
      </c>
      <c r="B137" s="147" t="s">
        <v>481</v>
      </c>
      <c r="C137" s="148" t="s">
        <v>410</v>
      </c>
      <c r="D137" s="148">
        <v>300</v>
      </c>
    </row>
    <row r="138" spans="1:4" ht="12.75">
      <c r="A138" s="146" t="s">
        <v>408</v>
      </c>
      <c r="B138" s="147" t="s">
        <v>482</v>
      </c>
      <c r="C138" s="148" t="s">
        <v>410</v>
      </c>
      <c r="D138" s="148">
        <v>300</v>
      </c>
    </row>
    <row r="139" spans="1:4" ht="12.75">
      <c r="A139" s="146" t="s">
        <v>408</v>
      </c>
      <c r="B139" s="147" t="s">
        <v>483</v>
      </c>
      <c r="C139" s="148" t="s">
        <v>410</v>
      </c>
      <c r="D139" s="148">
        <v>300</v>
      </c>
    </row>
    <row r="140" spans="1:4" ht="12.75">
      <c r="A140" s="146" t="s">
        <v>408</v>
      </c>
      <c r="B140" s="147" t="s">
        <v>365</v>
      </c>
      <c r="C140" s="148" t="s">
        <v>410</v>
      </c>
      <c r="D140" s="148">
        <v>600</v>
      </c>
    </row>
    <row r="141" spans="1:4" ht="12.75">
      <c r="A141" s="146" t="s">
        <v>408</v>
      </c>
      <c r="B141" s="147" t="s">
        <v>484</v>
      </c>
      <c r="C141" s="148" t="s">
        <v>410</v>
      </c>
      <c r="D141" s="148">
        <v>1000</v>
      </c>
    </row>
    <row r="142" spans="1:4" ht="12.75">
      <c r="A142" s="146" t="s">
        <v>408</v>
      </c>
      <c r="B142" s="147" t="s">
        <v>485</v>
      </c>
      <c r="C142" s="148" t="s">
        <v>410</v>
      </c>
      <c r="D142" s="148">
        <v>1000</v>
      </c>
    </row>
    <row r="143" spans="1:4" ht="12.75">
      <c r="A143" s="146" t="s">
        <v>408</v>
      </c>
      <c r="B143" s="147" t="s">
        <v>486</v>
      </c>
      <c r="C143" s="148" t="s">
        <v>410</v>
      </c>
      <c r="D143" s="148">
        <v>500</v>
      </c>
    </row>
    <row r="144" spans="1:4" ht="12.75">
      <c r="A144" s="146" t="s">
        <v>408</v>
      </c>
      <c r="B144" s="147" t="s">
        <v>487</v>
      </c>
      <c r="C144" s="148" t="s">
        <v>410</v>
      </c>
      <c r="D144" s="148">
        <v>80</v>
      </c>
    </row>
    <row r="145" spans="1:4" ht="12.75">
      <c r="A145" s="146" t="s">
        <v>408</v>
      </c>
      <c r="B145" s="147" t="s">
        <v>488</v>
      </c>
      <c r="C145" s="148" t="s">
        <v>410</v>
      </c>
      <c r="D145" s="148">
        <v>800</v>
      </c>
    </row>
    <row r="146" spans="1:4" ht="12.75">
      <c r="A146" s="146" t="s">
        <v>408</v>
      </c>
      <c r="B146" s="147" t="s">
        <v>489</v>
      </c>
      <c r="C146" s="148" t="s">
        <v>410</v>
      </c>
      <c r="D146" s="148">
        <v>2000</v>
      </c>
    </row>
    <row r="147" spans="1:4" ht="12.75">
      <c r="A147" s="146" t="s">
        <v>408</v>
      </c>
      <c r="B147" s="147" t="s">
        <v>490</v>
      </c>
      <c r="C147" s="148" t="s">
        <v>410</v>
      </c>
      <c r="D147" s="148">
        <v>800</v>
      </c>
    </row>
    <row r="148" spans="1:4" ht="12.75">
      <c r="A148" s="146" t="s">
        <v>408</v>
      </c>
      <c r="B148" s="147" t="s">
        <v>491</v>
      </c>
      <c r="C148" s="148" t="s">
        <v>410</v>
      </c>
      <c r="D148" s="148">
        <v>40</v>
      </c>
    </row>
    <row r="149" spans="1:4" ht="12.75">
      <c r="A149" s="146" t="s">
        <v>408</v>
      </c>
      <c r="B149" s="147" t="s">
        <v>492</v>
      </c>
      <c r="C149" s="148" t="s">
        <v>410</v>
      </c>
      <c r="D149" s="148">
        <v>300</v>
      </c>
    </row>
    <row r="150" spans="1:4" ht="12.75">
      <c r="A150" s="146" t="s">
        <v>408</v>
      </c>
      <c r="B150" s="147" t="s">
        <v>493</v>
      </c>
      <c r="C150" s="148" t="s">
        <v>410</v>
      </c>
      <c r="D150" s="148">
        <v>700</v>
      </c>
    </row>
    <row r="151" spans="1:4" ht="12.75">
      <c r="A151" s="146" t="s">
        <v>408</v>
      </c>
      <c r="B151" s="147" t="s">
        <v>494</v>
      </c>
      <c r="C151" s="148" t="s">
        <v>410</v>
      </c>
      <c r="D151" s="148">
        <v>1000</v>
      </c>
    </row>
    <row r="152" spans="1:4" ht="12.75">
      <c r="A152" s="146" t="s">
        <v>408</v>
      </c>
      <c r="B152" s="147" t="s">
        <v>495</v>
      </c>
      <c r="C152" s="148" t="s">
        <v>410</v>
      </c>
      <c r="D152" s="148">
        <v>200</v>
      </c>
    </row>
    <row r="153" spans="1:4" ht="12.75">
      <c r="A153" s="146" t="s">
        <v>408</v>
      </c>
      <c r="B153" s="147" t="s">
        <v>496</v>
      </c>
      <c r="C153" s="148" t="s">
        <v>410</v>
      </c>
      <c r="D153" s="148">
        <v>1000</v>
      </c>
    </row>
    <row r="154" spans="1:4" ht="12.75">
      <c r="A154" s="146" t="s">
        <v>408</v>
      </c>
      <c r="B154" s="147" t="s">
        <v>497</v>
      </c>
      <c r="C154" s="148" t="s">
        <v>410</v>
      </c>
      <c r="D154" s="148">
        <v>200</v>
      </c>
    </row>
    <row r="155" spans="1:4" ht="12.75">
      <c r="A155" s="146" t="s">
        <v>408</v>
      </c>
      <c r="B155" s="147" t="s">
        <v>498</v>
      </c>
      <c r="C155" s="148" t="s">
        <v>410</v>
      </c>
      <c r="D155" s="148">
        <v>40</v>
      </c>
    </row>
    <row r="156" spans="1:4" ht="12.75">
      <c r="A156" s="146" t="s">
        <v>408</v>
      </c>
      <c r="B156" s="147" t="s">
        <v>499</v>
      </c>
      <c r="C156" s="148" t="s">
        <v>410</v>
      </c>
      <c r="D156" s="148">
        <v>80</v>
      </c>
    </row>
    <row r="157" spans="1:4" ht="12.75">
      <c r="A157" s="146" t="s">
        <v>408</v>
      </c>
      <c r="B157" s="147" t="s">
        <v>500</v>
      </c>
      <c r="C157" s="148" t="s">
        <v>433</v>
      </c>
      <c r="D157" s="148">
        <v>2000</v>
      </c>
    </row>
    <row r="158" spans="1:4" ht="12.75">
      <c r="A158" s="146" t="s">
        <v>408</v>
      </c>
      <c r="B158" s="147" t="s">
        <v>501</v>
      </c>
      <c r="C158" s="148" t="s">
        <v>410</v>
      </c>
      <c r="D158" s="148">
        <v>800</v>
      </c>
    </row>
    <row r="159" spans="1:4" ht="12.75">
      <c r="A159" s="146" t="s">
        <v>408</v>
      </c>
      <c r="B159" s="147" t="s">
        <v>502</v>
      </c>
      <c r="C159" s="148" t="s">
        <v>433</v>
      </c>
      <c r="D159" s="148">
        <v>2000</v>
      </c>
    </row>
    <row r="160" spans="1:4" ht="12.75">
      <c r="A160" s="146" t="s">
        <v>408</v>
      </c>
      <c r="B160" s="147" t="s">
        <v>503</v>
      </c>
      <c r="C160" s="148" t="s">
        <v>410</v>
      </c>
      <c r="D160" s="148">
        <v>40</v>
      </c>
    </row>
    <row r="161" spans="1:4" ht="12.75">
      <c r="A161" s="146" t="s">
        <v>408</v>
      </c>
      <c r="B161" s="147" t="s">
        <v>504</v>
      </c>
      <c r="C161" s="148" t="s">
        <v>433</v>
      </c>
      <c r="D161" s="148">
        <v>2000</v>
      </c>
    </row>
    <row r="162" spans="1:4" ht="12.75">
      <c r="A162" s="146" t="s">
        <v>408</v>
      </c>
      <c r="B162" s="147" t="s">
        <v>505</v>
      </c>
      <c r="C162" s="148" t="s">
        <v>410</v>
      </c>
      <c r="D162" s="148">
        <v>1000</v>
      </c>
    </row>
    <row r="163" spans="1:4" ht="12.75">
      <c r="A163" s="146" t="s">
        <v>408</v>
      </c>
      <c r="B163" s="147" t="s">
        <v>506</v>
      </c>
      <c r="C163" s="148" t="s">
        <v>410</v>
      </c>
      <c r="D163" s="148">
        <v>200</v>
      </c>
    </row>
    <row r="164" spans="1:4" ht="12.75">
      <c r="A164" s="146" t="s">
        <v>408</v>
      </c>
      <c r="B164" s="147" t="s">
        <v>507</v>
      </c>
      <c r="C164" s="148" t="s">
        <v>433</v>
      </c>
      <c r="D164" s="148">
        <v>2000</v>
      </c>
    </row>
    <row r="165" spans="1:4" ht="12.75">
      <c r="A165" s="146" t="s">
        <v>408</v>
      </c>
      <c r="B165" s="147" t="s">
        <v>508</v>
      </c>
      <c r="C165" s="148" t="s">
        <v>410</v>
      </c>
      <c r="D165" s="148">
        <v>300</v>
      </c>
    </row>
    <row r="166" spans="1:4" ht="12.75">
      <c r="A166" s="146" t="s">
        <v>408</v>
      </c>
      <c r="B166" s="147" t="s">
        <v>509</v>
      </c>
      <c r="C166" s="148" t="s">
        <v>433</v>
      </c>
      <c r="D166" s="148">
        <v>3000</v>
      </c>
    </row>
    <row r="167" spans="1:4" ht="12.75">
      <c r="A167" s="146" t="s">
        <v>408</v>
      </c>
      <c r="B167" s="147" t="s">
        <v>510</v>
      </c>
      <c r="C167" s="148" t="s">
        <v>410</v>
      </c>
      <c r="D167" s="148">
        <v>500</v>
      </c>
    </row>
    <row r="168" spans="1:4" ht="12.75">
      <c r="A168" s="146" t="s">
        <v>408</v>
      </c>
      <c r="B168" s="147" t="s">
        <v>511</v>
      </c>
      <c r="C168" s="148" t="s">
        <v>410</v>
      </c>
      <c r="D168" s="148">
        <v>300</v>
      </c>
    </row>
    <row r="169" spans="1:4" ht="12.75">
      <c r="A169" s="146" t="s">
        <v>408</v>
      </c>
      <c r="B169" s="147" t="s">
        <v>512</v>
      </c>
      <c r="C169" s="148" t="s">
        <v>410</v>
      </c>
      <c r="D169" s="148">
        <v>800</v>
      </c>
    </row>
    <row r="170" spans="1:4" ht="12.75">
      <c r="A170" s="146" t="s">
        <v>408</v>
      </c>
      <c r="B170" s="147" t="s">
        <v>513</v>
      </c>
      <c r="C170" s="148" t="s">
        <v>410</v>
      </c>
      <c r="D170" s="148">
        <v>500</v>
      </c>
    </row>
    <row r="171" spans="1:4" ht="12.75">
      <c r="A171" s="146" t="s">
        <v>408</v>
      </c>
      <c r="B171" s="147" t="s">
        <v>514</v>
      </c>
      <c r="C171" s="148" t="s">
        <v>410</v>
      </c>
      <c r="D171" s="148">
        <v>80</v>
      </c>
    </row>
    <row r="172" spans="1:4" ht="12.75">
      <c r="A172" s="146" t="s">
        <v>408</v>
      </c>
      <c r="B172" s="147" t="s">
        <v>515</v>
      </c>
      <c r="C172" s="148" t="s">
        <v>410</v>
      </c>
      <c r="D172" s="148">
        <v>200</v>
      </c>
    </row>
    <row r="173" spans="1:4" ht="12.75">
      <c r="A173" s="146" t="s">
        <v>408</v>
      </c>
      <c r="B173" s="147" t="s">
        <v>516</v>
      </c>
      <c r="C173" s="148" t="s">
        <v>410</v>
      </c>
      <c r="D173" s="148">
        <v>700</v>
      </c>
    </row>
    <row r="174" spans="1:4" ht="12.75">
      <c r="A174" s="146" t="s">
        <v>408</v>
      </c>
      <c r="B174" s="147" t="s">
        <v>517</v>
      </c>
      <c r="C174" s="148" t="s">
        <v>433</v>
      </c>
      <c r="D174" s="148">
        <v>4000</v>
      </c>
    </row>
    <row r="175" spans="1:4" ht="12.75">
      <c r="A175" s="146" t="s">
        <v>408</v>
      </c>
      <c r="B175" s="147" t="s">
        <v>518</v>
      </c>
      <c r="C175" s="148" t="s">
        <v>410</v>
      </c>
      <c r="D175" s="148">
        <v>800</v>
      </c>
    </row>
    <row r="176" spans="1:4" ht="12.75">
      <c r="A176" s="146" t="s">
        <v>408</v>
      </c>
      <c r="B176" s="147" t="s">
        <v>519</v>
      </c>
      <c r="C176" s="148" t="s">
        <v>410</v>
      </c>
      <c r="D176" s="148">
        <v>200</v>
      </c>
    </row>
    <row r="177" spans="1:4" ht="12.75">
      <c r="A177" s="146" t="s">
        <v>408</v>
      </c>
      <c r="B177" s="147" t="s">
        <v>520</v>
      </c>
      <c r="C177" s="148" t="s">
        <v>410</v>
      </c>
      <c r="D177" s="148">
        <v>200</v>
      </c>
    </row>
    <row r="178" spans="1:4" ht="12.75">
      <c r="A178" s="146" t="s">
        <v>408</v>
      </c>
      <c r="B178" s="147" t="s">
        <v>521</v>
      </c>
      <c r="C178" s="148" t="s">
        <v>433</v>
      </c>
      <c r="D178" s="148">
        <v>3000</v>
      </c>
    </row>
    <row r="179" spans="1:4" ht="12.75">
      <c r="A179" s="146" t="s">
        <v>408</v>
      </c>
      <c r="B179" s="147" t="s">
        <v>522</v>
      </c>
      <c r="C179" s="148" t="s">
        <v>410</v>
      </c>
      <c r="D179" s="148">
        <v>300</v>
      </c>
    </row>
    <row r="180" spans="1:4" ht="12.75">
      <c r="A180" s="146" t="s">
        <v>408</v>
      </c>
      <c r="B180" s="147" t="s">
        <v>523</v>
      </c>
      <c r="C180" s="148" t="s">
        <v>410</v>
      </c>
      <c r="D180" s="148">
        <v>200</v>
      </c>
    </row>
    <row r="181" spans="1:4" ht="12.75">
      <c r="A181" s="146" t="s">
        <v>408</v>
      </c>
      <c r="B181" s="147" t="s">
        <v>524</v>
      </c>
      <c r="C181" s="148" t="s">
        <v>410</v>
      </c>
      <c r="D181" s="148">
        <v>700</v>
      </c>
    </row>
    <row r="182" spans="1:4" ht="12.75">
      <c r="A182" s="146" t="s">
        <v>408</v>
      </c>
      <c r="B182" s="147" t="s">
        <v>525</v>
      </c>
      <c r="C182" s="148" t="s">
        <v>410</v>
      </c>
      <c r="D182" s="148">
        <v>1000</v>
      </c>
    </row>
    <row r="183" spans="1:4" ht="12.75">
      <c r="A183" s="146" t="s">
        <v>408</v>
      </c>
      <c r="B183" s="147" t="s">
        <v>526</v>
      </c>
      <c r="C183" s="148" t="s">
        <v>410</v>
      </c>
      <c r="D183" s="148">
        <v>1000</v>
      </c>
    </row>
    <row r="184" spans="1:4" ht="12.75">
      <c r="A184" s="146" t="s">
        <v>408</v>
      </c>
      <c r="B184" s="147" t="s">
        <v>527</v>
      </c>
      <c r="C184" s="148" t="s">
        <v>410</v>
      </c>
      <c r="D184" s="148">
        <v>200</v>
      </c>
    </row>
    <row r="185" spans="1:4" ht="12.75">
      <c r="A185" s="149" t="s">
        <v>408</v>
      </c>
      <c r="B185" s="147" t="s">
        <v>528</v>
      </c>
      <c r="C185" s="148" t="s">
        <v>410</v>
      </c>
      <c r="D185" s="148">
        <v>80</v>
      </c>
    </row>
    <row r="186" ht="12.75"/>
    <row r="187" spans="1:3" ht="12.75">
      <c r="A187" s="60" t="s">
        <v>330</v>
      </c>
      <c r="B187" s="409"/>
      <c r="C187" s="409"/>
    </row>
    <row r="188" spans="1:3" ht="15">
      <c r="A188" s="128" t="s">
        <v>333</v>
      </c>
      <c r="B188" s="408" t="s">
        <v>334</v>
      </c>
      <c r="C188" s="408"/>
    </row>
    <row r="189" spans="1:3" ht="15">
      <c r="A189" s="128" t="s">
        <v>336</v>
      </c>
      <c r="B189" s="408" t="s">
        <v>337</v>
      </c>
      <c r="C189" s="408"/>
    </row>
    <row r="190" spans="1:3" ht="15">
      <c r="A190" s="128" t="s">
        <v>339</v>
      </c>
      <c r="B190" s="408" t="s">
        <v>340</v>
      </c>
      <c r="C190" s="408"/>
    </row>
  </sheetData>
  <sheetProtection password="CF56" sheet="1" objects="1" scenarios="1"/>
  <mergeCells count="5">
    <mergeCell ref="B190:C190"/>
    <mergeCell ref="A1:D1"/>
    <mergeCell ref="B187:C187"/>
    <mergeCell ref="B188:C188"/>
    <mergeCell ref="B189:C189"/>
  </mergeCells>
  <printOptions/>
  <pageMargins left="0.94" right="0.787401575" top="0.49" bottom="0.38" header="0.47" footer="0.39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9">
    <tabColor indexed="43"/>
  </sheetPr>
  <dimension ref="A1:C42"/>
  <sheetViews>
    <sheetView zoomScalePageLayoutView="0" workbookViewId="0" topLeftCell="A23">
      <selection activeCell="C33" sqref="C33"/>
    </sheetView>
  </sheetViews>
  <sheetFormatPr defaultColWidth="9.140625" defaultRowHeight="12.75"/>
  <cols>
    <col min="2" max="2" width="24.28125" style="0" customWidth="1"/>
    <col min="3" max="3" width="24.8515625" style="0" customWidth="1"/>
  </cols>
  <sheetData>
    <row r="1" spans="1:3" ht="14.25">
      <c r="A1" s="104" t="s">
        <v>2</v>
      </c>
      <c r="B1" s="105" t="s">
        <v>4</v>
      </c>
      <c r="C1" s="107" t="s">
        <v>175</v>
      </c>
    </row>
    <row r="2" spans="1:3" ht="25.5">
      <c r="A2" s="410" t="s">
        <v>7</v>
      </c>
      <c r="B2" s="91" t="s">
        <v>265</v>
      </c>
      <c r="C2" s="106" t="s">
        <v>181</v>
      </c>
    </row>
    <row r="3" spans="1:3" ht="25.5">
      <c r="A3" s="410"/>
      <c r="B3" s="91" t="s">
        <v>277</v>
      </c>
      <c r="C3" s="106" t="s">
        <v>181</v>
      </c>
    </row>
    <row r="4" spans="1:3" ht="51">
      <c r="A4" s="410"/>
      <c r="B4" s="91" t="s">
        <v>278</v>
      </c>
      <c r="C4" s="17" t="s">
        <v>182</v>
      </c>
    </row>
    <row r="5" spans="1:3" ht="12.75">
      <c r="A5" s="410" t="s">
        <v>18</v>
      </c>
      <c r="B5" s="91" t="s">
        <v>274</v>
      </c>
      <c r="C5" s="99">
        <v>0.06666</v>
      </c>
    </row>
    <row r="6" spans="1:3" ht="12.75">
      <c r="A6" s="410"/>
      <c r="B6" s="91" t="s">
        <v>233</v>
      </c>
      <c r="C6" s="17">
        <v>0.06666</v>
      </c>
    </row>
    <row r="7" spans="1:3" ht="33" customHeight="1">
      <c r="A7" s="410" t="s">
        <v>26</v>
      </c>
      <c r="B7" s="98" t="s">
        <v>234</v>
      </c>
      <c r="C7" s="17">
        <v>0.33333</v>
      </c>
    </row>
    <row r="8" spans="1:3" ht="25.5">
      <c r="A8" s="410"/>
      <c r="B8" s="91" t="s">
        <v>235</v>
      </c>
      <c r="C8" s="17">
        <v>0.33333</v>
      </c>
    </row>
    <row r="9" spans="1:3" ht="12.75">
      <c r="A9" s="410"/>
      <c r="B9" s="91" t="s">
        <v>236</v>
      </c>
      <c r="C9" s="17">
        <v>0.33333</v>
      </c>
    </row>
    <row r="10" spans="1:3" ht="38.25">
      <c r="A10" s="410" t="s">
        <v>36</v>
      </c>
      <c r="B10" s="91" t="s">
        <v>304</v>
      </c>
      <c r="C10" s="17">
        <v>0.143</v>
      </c>
    </row>
    <row r="11" spans="1:3" ht="12.75">
      <c r="A11" s="410"/>
      <c r="B11" s="91" t="s">
        <v>237</v>
      </c>
      <c r="C11" s="17">
        <v>0.143</v>
      </c>
    </row>
    <row r="12" spans="1:3" ht="38.25">
      <c r="A12" s="410"/>
      <c r="B12" s="91" t="s">
        <v>238</v>
      </c>
      <c r="C12" s="17">
        <v>0.143</v>
      </c>
    </row>
    <row r="13" spans="1:3" ht="12.75">
      <c r="A13" s="410" t="s">
        <v>46</v>
      </c>
      <c r="B13" s="91" t="s">
        <v>239</v>
      </c>
      <c r="C13" s="103">
        <v>0.6666</v>
      </c>
    </row>
    <row r="14" spans="1:3" ht="12.75">
      <c r="A14" s="410"/>
      <c r="B14" s="91" t="s">
        <v>240</v>
      </c>
      <c r="C14" s="103">
        <v>0.6666</v>
      </c>
    </row>
    <row r="15" spans="1:3" ht="25.5">
      <c r="A15" s="410"/>
      <c r="B15" s="91" t="s">
        <v>241</v>
      </c>
      <c r="C15" s="103">
        <v>0.6666</v>
      </c>
    </row>
    <row r="16" spans="1:3" ht="25.5">
      <c r="A16" s="410"/>
      <c r="B16" s="91" t="s">
        <v>242</v>
      </c>
      <c r="C16" s="103">
        <v>0.6666</v>
      </c>
    </row>
    <row r="17" spans="1:3" ht="12.75">
      <c r="A17" s="410"/>
      <c r="B17" s="91" t="s">
        <v>243</v>
      </c>
      <c r="C17" s="103">
        <v>0.6666</v>
      </c>
    </row>
    <row r="18" spans="1:3" ht="25.5">
      <c r="A18" s="410"/>
      <c r="B18" s="91" t="s">
        <v>244</v>
      </c>
      <c r="C18" s="103">
        <v>0.6666</v>
      </c>
    </row>
    <row r="19" spans="1:3" ht="25.5">
      <c r="A19" s="410" t="s">
        <v>66</v>
      </c>
      <c r="B19" s="5" t="s">
        <v>245</v>
      </c>
      <c r="C19" s="17">
        <v>0.33333</v>
      </c>
    </row>
    <row r="20" spans="1:3" ht="12.75">
      <c r="A20" s="410"/>
      <c r="B20" s="5" t="s">
        <v>246</v>
      </c>
      <c r="C20" s="17">
        <v>1</v>
      </c>
    </row>
    <row r="21" spans="1:3" ht="12.75">
      <c r="A21" s="410"/>
      <c r="B21" s="5" t="s">
        <v>247</v>
      </c>
      <c r="C21" s="17">
        <v>2</v>
      </c>
    </row>
    <row r="22" spans="1:3" ht="25.5">
      <c r="A22" s="410"/>
      <c r="B22" s="5" t="s">
        <v>248</v>
      </c>
      <c r="C22" s="17"/>
    </row>
    <row r="23" spans="1:3" ht="38.25">
      <c r="A23" s="410"/>
      <c r="B23" s="58" t="s">
        <v>294</v>
      </c>
      <c r="C23" s="17">
        <v>1</v>
      </c>
    </row>
    <row r="24" spans="1:3" ht="12.75">
      <c r="A24" s="410"/>
      <c r="B24" s="5" t="s">
        <v>249</v>
      </c>
      <c r="C24" s="17">
        <v>2</v>
      </c>
    </row>
    <row r="25" spans="1:3" ht="25.5">
      <c r="A25" s="410"/>
      <c r="B25" s="5" t="s">
        <v>250</v>
      </c>
      <c r="C25" s="17">
        <v>2</v>
      </c>
    </row>
    <row r="26" spans="1:3" ht="12.75">
      <c r="A26" s="410"/>
      <c r="B26" s="5" t="s">
        <v>251</v>
      </c>
      <c r="C26" s="17">
        <v>1</v>
      </c>
    </row>
    <row r="27" spans="1:3" ht="38.25">
      <c r="A27" s="410" t="s">
        <v>92</v>
      </c>
      <c r="B27" s="5" t="s">
        <v>252</v>
      </c>
      <c r="C27" s="17" t="s">
        <v>197</v>
      </c>
    </row>
    <row r="28" spans="1:3" ht="38.25">
      <c r="A28" s="410"/>
      <c r="B28" s="5" t="s">
        <v>253</v>
      </c>
      <c r="C28" s="17" t="s">
        <v>197</v>
      </c>
    </row>
    <row r="29" spans="1:3" ht="38.25">
      <c r="A29" s="410"/>
      <c r="B29" s="5" t="s">
        <v>254</v>
      </c>
      <c r="C29" s="17" t="s">
        <v>197</v>
      </c>
    </row>
    <row r="30" spans="1:3" ht="38.25">
      <c r="A30" s="410"/>
      <c r="B30" s="5" t="s">
        <v>255</v>
      </c>
      <c r="C30" s="17">
        <v>0.05</v>
      </c>
    </row>
    <row r="31" spans="1:3" ht="51">
      <c r="A31" s="410"/>
      <c r="B31" s="5" t="s">
        <v>256</v>
      </c>
      <c r="C31" s="17">
        <v>0.05</v>
      </c>
    </row>
    <row r="32" spans="1:3" ht="25.5">
      <c r="A32" s="410" t="s">
        <v>108</v>
      </c>
      <c r="B32" s="5" t="s">
        <v>257</v>
      </c>
      <c r="C32" s="17">
        <v>0.143</v>
      </c>
    </row>
    <row r="33" spans="1:3" ht="51">
      <c r="A33" s="410"/>
      <c r="B33" s="5" t="s">
        <v>273</v>
      </c>
      <c r="C33" s="17" t="s">
        <v>182</v>
      </c>
    </row>
    <row r="34" spans="1:3" ht="38.25">
      <c r="A34" s="410"/>
      <c r="B34" s="5" t="s">
        <v>258</v>
      </c>
      <c r="C34" s="17" t="s">
        <v>201</v>
      </c>
    </row>
    <row r="35" spans="1:3" ht="51">
      <c r="A35" s="410"/>
      <c r="B35" s="5" t="s">
        <v>259</v>
      </c>
      <c r="C35" s="28" t="s">
        <v>195</v>
      </c>
    </row>
    <row r="36" spans="1:3" ht="38.25">
      <c r="A36" s="410"/>
      <c r="B36" s="5" t="s">
        <v>260</v>
      </c>
      <c r="C36" s="28" t="s">
        <v>195</v>
      </c>
    </row>
    <row r="37" spans="1:3" ht="25.5">
      <c r="A37" s="410" t="s">
        <v>124</v>
      </c>
      <c r="B37" s="5" t="s">
        <v>264</v>
      </c>
      <c r="C37" s="100">
        <v>0.1</v>
      </c>
    </row>
    <row r="38" spans="1:3" ht="25.5">
      <c r="A38" s="410"/>
      <c r="B38" s="5" t="s">
        <v>262</v>
      </c>
      <c r="C38" s="91">
        <v>0.1</v>
      </c>
    </row>
    <row r="39" spans="1:3" ht="12.75">
      <c r="A39" s="410"/>
      <c r="B39" s="5" t="s">
        <v>263</v>
      </c>
      <c r="C39" s="101">
        <v>0.1</v>
      </c>
    </row>
    <row r="40" spans="1:3" ht="25.5">
      <c r="A40" s="92" t="s">
        <v>134</v>
      </c>
      <c r="B40" s="5" t="s">
        <v>261</v>
      </c>
      <c r="C40" s="101">
        <v>0.033</v>
      </c>
    </row>
    <row r="41" ht="12.75">
      <c r="A41" s="102"/>
    </row>
    <row r="42" ht="12.75">
      <c r="A42" s="102"/>
    </row>
  </sheetData>
  <sheetProtection password="CF56" sheet="1" objects="1" scenarios="1"/>
  <mergeCells count="9">
    <mergeCell ref="A37:A39"/>
    <mergeCell ref="A19:A26"/>
    <mergeCell ref="A27:A31"/>
    <mergeCell ref="A13:A18"/>
    <mergeCell ref="A2:A4"/>
    <mergeCell ref="A5:A6"/>
    <mergeCell ref="A7:A9"/>
    <mergeCell ref="A10:A12"/>
    <mergeCell ref="A32:A36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0">
    <tabColor indexed="43"/>
  </sheetPr>
  <dimension ref="A1:F7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5.57421875" style="0" customWidth="1"/>
    <col min="2" max="2" width="18.28125" style="0" customWidth="1"/>
    <col min="3" max="3" width="17.57421875" style="0" customWidth="1"/>
    <col min="4" max="4" width="20.7109375" style="0" customWidth="1"/>
    <col min="5" max="5" width="15.00390625" style="0" customWidth="1"/>
    <col min="6" max="6" width="14.140625" style="0" customWidth="1"/>
  </cols>
  <sheetData>
    <row r="1" spans="1:6" ht="38.25">
      <c r="A1" s="415" t="s">
        <v>159</v>
      </c>
      <c r="B1" s="88" t="s">
        <v>160</v>
      </c>
      <c r="C1" s="89" t="s">
        <v>162</v>
      </c>
      <c r="D1" s="89" t="s">
        <v>163</v>
      </c>
      <c r="E1" s="90" t="s">
        <v>162</v>
      </c>
      <c r="F1" s="88" t="s">
        <v>163</v>
      </c>
    </row>
    <row r="2" spans="1:6" ht="25.5">
      <c r="A2" s="415"/>
      <c r="B2" s="88" t="s">
        <v>161</v>
      </c>
      <c r="C2" s="88" t="s">
        <v>164</v>
      </c>
      <c r="D2" s="88" t="s">
        <v>164</v>
      </c>
      <c r="E2" s="88" t="s">
        <v>165</v>
      </c>
      <c r="F2" s="88" t="s">
        <v>165</v>
      </c>
    </row>
    <row r="3" spans="1:6" ht="12.75">
      <c r="A3" s="86" t="s">
        <v>286</v>
      </c>
      <c r="B3" s="4" t="s">
        <v>167</v>
      </c>
      <c r="C3" s="87">
        <v>10</v>
      </c>
      <c r="D3" s="87">
        <v>25</v>
      </c>
      <c r="E3" s="87">
        <v>20</v>
      </c>
      <c r="F3" s="87">
        <v>35</v>
      </c>
    </row>
    <row r="4" spans="1:6" ht="12.75">
      <c r="A4" s="86" t="s">
        <v>287</v>
      </c>
      <c r="B4" s="4" t="s">
        <v>167</v>
      </c>
      <c r="C4" s="87">
        <v>20</v>
      </c>
      <c r="D4" s="87">
        <v>35</v>
      </c>
      <c r="E4" s="87">
        <v>30</v>
      </c>
      <c r="F4" s="87">
        <v>45</v>
      </c>
    </row>
    <row r="5" spans="1:6" ht="12.75">
      <c r="A5" s="412" t="s">
        <v>318</v>
      </c>
      <c r="B5" s="4" t="s">
        <v>170</v>
      </c>
      <c r="C5" s="411">
        <v>30</v>
      </c>
      <c r="D5" s="411">
        <v>45</v>
      </c>
      <c r="E5" s="411">
        <v>40</v>
      </c>
      <c r="F5" s="411">
        <v>55</v>
      </c>
    </row>
    <row r="6" spans="1:6" ht="12.75">
      <c r="A6" s="413"/>
      <c r="B6" s="4" t="s">
        <v>171</v>
      </c>
      <c r="C6" s="411"/>
      <c r="D6" s="411"/>
      <c r="E6" s="411"/>
      <c r="F6" s="411"/>
    </row>
    <row r="7" spans="1:6" ht="12.75">
      <c r="A7" s="414"/>
      <c r="B7" s="4" t="s">
        <v>172</v>
      </c>
      <c r="C7" s="87">
        <v>40</v>
      </c>
      <c r="D7" s="87">
        <v>55</v>
      </c>
      <c r="E7" s="87">
        <v>50</v>
      </c>
      <c r="F7" s="87">
        <v>65</v>
      </c>
    </row>
  </sheetData>
  <sheetProtection password="CF56" sheet="1" objects="1" scenarios="1"/>
  <mergeCells count="6">
    <mergeCell ref="E5:E6"/>
    <mergeCell ref="F5:F6"/>
    <mergeCell ref="A5:A7"/>
    <mergeCell ref="A1:A2"/>
    <mergeCell ref="C5:C6"/>
    <mergeCell ref="D5:D6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1">
    <tabColor indexed="43"/>
  </sheetPr>
  <dimension ref="A1:T41"/>
  <sheetViews>
    <sheetView zoomScalePageLayoutView="0" workbookViewId="0" topLeftCell="A1">
      <selection activeCell="D5" sqref="D5"/>
    </sheetView>
  </sheetViews>
  <sheetFormatPr defaultColWidth="9.140625" defaultRowHeight="12.75"/>
  <cols>
    <col min="2" max="2" width="17.28125" style="0" customWidth="1"/>
    <col min="3" max="3" width="11.00390625" style="0" customWidth="1"/>
    <col min="4" max="4" width="10.8515625" style="0" customWidth="1"/>
    <col min="5" max="5" width="12.8515625" style="0" customWidth="1"/>
    <col min="6" max="6" width="13.00390625" style="0" customWidth="1"/>
    <col min="7" max="7" width="11.140625" style="0" customWidth="1"/>
    <col min="8" max="8" width="10.7109375" style="0" customWidth="1"/>
    <col min="9" max="9" width="10.8515625" style="0" customWidth="1"/>
    <col min="10" max="10" width="13.00390625" style="0" customWidth="1"/>
    <col min="11" max="11" width="12.8515625" style="0" customWidth="1"/>
    <col min="12" max="12" width="11.00390625" style="0" customWidth="1"/>
  </cols>
  <sheetData>
    <row r="1" spans="1:20" ht="13.5" customHeight="1" thickTop="1">
      <c r="A1" s="382" t="s">
        <v>206</v>
      </c>
      <c r="B1" s="383"/>
      <c r="C1" s="416" t="s">
        <v>207</v>
      </c>
      <c r="D1" s="417"/>
      <c r="E1" s="417"/>
      <c r="F1" s="417"/>
      <c r="G1" s="417"/>
      <c r="H1" s="406" t="s">
        <v>307</v>
      </c>
      <c r="I1" s="406"/>
      <c r="J1" s="406"/>
      <c r="K1" s="406"/>
      <c r="L1" s="406"/>
      <c r="M1" s="61"/>
      <c r="N1" s="61"/>
      <c r="O1" s="61"/>
      <c r="P1" s="61"/>
      <c r="Q1" s="61"/>
      <c r="R1" s="61"/>
      <c r="S1" s="61"/>
      <c r="T1" s="61"/>
    </row>
    <row r="2" spans="1:12" ht="53.25" customHeight="1">
      <c r="A2" s="384" t="s">
        <v>314</v>
      </c>
      <c r="B2" s="407"/>
      <c r="C2" s="68" t="s">
        <v>282</v>
      </c>
      <c r="D2" s="62" t="s">
        <v>306</v>
      </c>
      <c r="E2" s="68" t="s">
        <v>284</v>
      </c>
      <c r="F2" s="62" t="s">
        <v>285</v>
      </c>
      <c r="G2" s="68" t="s">
        <v>313</v>
      </c>
      <c r="H2" s="62" t="s">
        <v>282</v>
      </c>
      <c r="I2" s="68" t="s">
        <v>306</v>
      </c>
      <c r="J2" s="62" t="s">
        <v>284</v>
      </c>
      <c r="K2" s="68" t="s">
        <v>285</v>
      </c>
      <c r="L2" s="62" t="s">
        <v>313</v>
      </c>
    </row>
    <row r="3" spans="1:12" ht="29.25" customHeight="1">
      <c r="A3" s="418" t="s">
        <v>7</v>
      </c>
      <c r="B3" s="91" t="s">
        <v>265</v>
      </c>
      <c r="C3" s="94">
        <v>1</v>
      </c>
      <c r="D3" s="38">
        <v>1</v>
      </c>
      <c r="E3" s="25">
        <v>1</v>
      </c>
      <c r="F3" s="38" t="s">
        <v>166</v>
      </c>
      <c r="G3" s="25" t="s">
        <v>166</v>
      </c>
      <c r="H3" s="38">
        <v>1</v>
      </c>
      <c r="I3" s="25">
        <v>1</v>
      </c>
      <c r="J3" s="38">
        <v>1</v>
      </c>
      <c r="K3" s="25" t="s">
        <v>166</v>
      </c>
      <c r="L3" s="38" t="s">
        <v>166</v>
      </c>
    </row>
    <row r="4" spans="1:12" ht="25.5">
      <c r="A4" s="419"/>
      <c r="B4" s="91" t="s">
        <v>277</v>
      </c>
      <c r="C4" s="94">
        <v>1</v>
      </c>
      <c r="D4" s="38">
        <v>1</v>
      </c>
      <c r="E4" s="25">
        <v>1</v>
      </c>
      <c r="F4" s="38">
        <v>1</v>
      </c>
      <c r="G4" s="25">
        <v>1</v>
      </c>
      <c r="H4" s="38">
        <v>1</v>
      </c>
      <c r="I4" s="25">
        <v>1</v>
      </c>
      <c r="J4" s="38">
        <v>2</v>
      </c>
      <c r="K4" s="25">
        <v>2</v>
      </c>
      <c r="L4" s="38">
        <v>2</v>
      </c>
    </row>
    <row r="5" spans="1:12" ht="63.75">
      <c r="A5" s="420"/>
      <c r="B5" s="91" t="s">
        <v>278</v>
      </c>
      <c r="C5" s="94">
        <v>1</v>
      </c>
      <c r="D5" s="38">
        <v>1</v>
      </c>
      <c r="E5" s="25">
        <v>1</v>
      </c>
      <c r="F5" s="38">
        <v>1</v>
      </c>
      <c r="G5" s="25">
        <v>2</v>
      </c>
      <c r="H5" s="38">
        <v>1</v>
      </c>
      <c r="I5" s="25">
        <v>1</v>
      </c>
      <c r="J5" s="38">
        <v>2</v>
      </c>
      <c r="K5" s="25">
        <v>2</v>
      </c>
      <c r="L5" s="38">
        <v>2</v>
      </c>
    </row>
    <row r="6" spans="1:12" ht="25.5">
      <c r="A6" s="421" t="s">
        <v>18</v>
      </c>
      <c r="B6" s="91" t="s">
        <v>274</v>
      </c>
      <c r="C6" s="94">
        <v>1</v>
      </c>
      <c r="D6" s="38">
        <v>1</v>
      </c>
      <c r="E6" s="25">
        <v>1</v>
      </c>
      <c r="F6" s="38">
        <v>2</v>
      </c>
      <c r="G6" s="25">
        <v>2</v>
      </c>
      <c r="H6" s="38">
        <v>2</v>
      </c>
      <c r="I6" s="25">
        <v>2</v>
      </c>
      <c r="J6" s="38">
        <v>2</v>
      </c>
      <c r="K6" s="25">
        <v>2</v>
      </c>
      <c r="L6" s="38">
        <v>2</v>
      </c>
    </row>
    <row r="7" spans="1:12" ht="25.5">
      <c r="A7" s="421"/>
      <c r="B7" s="91" t="s">
        <v>233</v>
      </c>
      <c r="C7" s="94">
        <v>1</v>
      </c>
      <c r="D7" s="38">
        <v>1</v>
      </c>
      <c r="E7" s="25">
        <v>1</v>
      </c>
      <c r="F7" s="38">
        <v>2</v>
      </c>
      <c r="G7" s="25">
        <v>2</v>
      </c>
      <c r="H7" s="38">
        <v>2</v>
      </c>
      <c r="I7" s="25">
        <v>2</v>
      </c>
      <c r="J7" s="38">
        <v>2</v>
      </c>
      <c r="K7" s="25">
        <v>2</v>
      </c>
      <c r="L7" s="38">
        <v>2</v>
      </c>
    </row>
    <row r="8" spans="1:12" ht="38.25">
      <c r="A8" s="418" t="s">
        <v>26</v>
      </c>
      <c r="B8" s="98" t="s">
        <v>234</v>
      </c>
      <c r="C8" s="94">
        <v>1</v>
      </c>
      <c r="D8" s="38">
        <v>1</v>
      </c>
      <c r="E8" s="25">
        <v>1</v>
      </c>
      <c r="F8" s="38">
        <v>2</v>
      </c>
      <c r="G8" s="25">
        <v>2</v>
      </c>
      <c r="H8" s="38">
        <v>2</v>
      </c>
      <c r="I8" s="25">
        <v>2</v>
      </c>
      <c r="J8" s="38">
        <v>2</v>
      </c>
      <c r="K8" s="25">
        <v>2</v>
      </c>
      <c r="L8" s="38">
        <v>2</v>
      </c>
    </row>
    <row r="9" spans="1:12" ht="38.25">
      <c r="A9" s="419"/>
      <c r="B9" s="91" t="s">
        <v>235</v>
      </c>
      <c r="C9" s="94">
        <v>1</v>
      </c>
      <c r="D9" s="38">
        <v>1</v>
      </c>
      <c r="E9" s="25">
        <v>1</v>
      </c>
      <c r="F9" s="38">
        <v>2</v>
      </c>
      <c r="G9" s="25">
        <v>2</v>
      </c>
      <c r="H9" s="38">
        <v>2</v>
      </c>
      <c r="I9" s="25">
        <v>2</v>
      </c>
      <c r="J9" s="38">
        <v>2</v>
      </c>
      <c r="K9" s="25">
        <v>2</v>
      </c>
      <c r="L9" s="38">
        <v>3</v>
      </c>
    </row>
    <row r="10" spans="1:12" ht="25.5">
      <c r="A10" s="420"/>
      <c r="B10" s="91" t="s">
        <v>236</v>
      </c>
      <c r="C10" s="94">
        <v>1</v>
      </c>
      <c r="D10" s="38">
        <v>1</v>
      </c>
      <c r="E10" s="25">
        <v>2</v>
      </c>
      <c r="F10" s="38">
        <v>2</v>
      </c>
      <c r="G10" s="25">
        <v>2</v>
      </c>
      <c r="H10" s="38">
        <v>2</v>
      </c>
      <c r="I10" s="25">
        <v>2</v>
      </c>
      <c r="J10" s="38">
        <v>2</v>
      </c>
      <c r="K10" s="25">
        <v>3</v>
      </c>
      <c r="L10" s="38">
        <v>4</v>
      </c>
    </row>
    <row r="11" spans="1:12" ht="63.75">
      <c r="A11" s="418" t="s">
        <v>36</v>
      </c>
      <c r="B11" s="91" t="s">
        <v>304</v>
      </c>
      <c r="C11" s="94">
        <v>1</v>
      </c>
      <c r="D11" s="38">
        <v>1</v>
      </c>
      <c r="E11" s="25">
        <v>1</v>
      </c>
      <c r="F11" s="38">
        <v>1</v>
      </c>
      <c r="G11" s="25">
        <v>1</v>
      </c>
      <c r="H11" s="38">
        <v>2</v>
      </c>
      <c r="I11" s="25">
        <v>2</v>
      </c>
      <c r="J11" s="38">
        <v>2</v>
      </c>
      <c r="K11" s="25">
        <v>2</v>
      </c>
      <c r="L11" s="38">
        <v>2</v>
      </c>
    </row>
    <row r="12" spans="1:12" ht="25.5">
      <c r="A12" s="419"/>
      <c r="B12" s="91" t="s">
        <v>237</v>
      </c>
      <c r="C12" s="94">
        <v>1</v>
      </c>
      <c r="D12" s="38">
        <v>1</v>
      </c>
      <c r="E12" s="25">
        <v>1</v>
      </c>
      <c r="F12" s="38">
        <v>1</v>
      </c>
      <c r="G12" s="25">
        <v>1</v>
      </c>
      <c r="H12" s="38">
        <v>2</v>
      </c>
      <c r="I12" s="25">
        <v>2</v>
      </c>
      <c r="J12" s="38">
        <v>2</v>
      </c>
      <c r="K12" s="25">
        <v>2</v>
      </c>
      <c r="L12" s="38">
        <v>2</v>
      </c>
    </row>
    <row r="13" spans="1:12" ht="51">
      <c r="A13" s="420"/>
      <c r="B13" s="91" t="s">
        <v>238</v>
      </c>
      <c r="C13" s="94">
        <v>1</v>
      </c>
      <c r="D13" s="38">
        <v>1</v>
      </c>
      <c r="E13" s="25">
        <v>1</v>
      </c>
      <c r="F13" s="38">
        <v>1</v>
      </c>
      <c r="G13" s="25">
        <v>1</v>
      </c>
      <c r="H13" s="38">
        <v>2</v>
      </c>
      <c r="I13" s="25">
        <v>2</v>
      </c>
      <c r="J13" s="38">
        <v>2</v>
      </c>
      <c r="K13" s="25">
        <v>2</v>
      </c>
      <c r="L13" s="38">
        <v>2</v>
      </c>
    </row>
    <row r="14" spans="1:12" ht="25.5">
      <c r="A14" s="418" t="s">
        <v>46</v>
      </c>
      <c r="B14" s="91" t="s">
        <v>239</v>
      </c>
      <c r="C14" s="94">
        <v>1</v>
      </c>
      <c r="D14" s="38">
        <v>1</v>
      </c>
      <c r="E14" s="25">
        <v>1</v>
      </c>
      <c r="F14" s="38">
        <v>1</v>
      </c>
      <c r="G14" s="25">
        <v>2</v>
      </c>
      <c r="H14" s="38">
        <v>2</v>
      </c>
      <c r="I14" s="25">
        <v>2</v>
      </c>
      <c r="J14" s="38">
        <v>2</v>
      </c>
      <c r="K14" s="25">
        <v>2</v>
      </c>
      <c r="L14" s="38">
        <v>3</v>
      </c>
    </row>
    <row r="15" spans="1:12" ht="25.5">
      <c r="A15" s="419"/>
      <c r="B15" s="91" t="s">
        <v>240</v>
      </c>
      <c r="C15" s="94">
        <v>1</v>
      </c>
      <c r="D15" s="38">
        <v>1</v>
      </c>
      <c r="E15" s="25">
        <v>1</v>
      </c>
      <c r="F15" s="38">
        <v>1</v>
      </c>
      <c r="G15" s="25">
        <v>2</v>
      </c>
      <c r="H15" s="38">
        <v>2</v>
      </c>
      <c r="I15" s="25">
        <v>2</v>
      </c>
      <c r="J15" s="38">
        <v>2</v>
      </c>
      <c r="K15" s="25">
        <v>2</v>
      </c>
      <c r="L15" s="38">
        <v>3</v>
      </c>
    </row>
    <row r="16" spans="1:12" ht="25.5">
      <c r="A16" s="419"/>
      <c r="B16" s="91" t="s">
        <v>241</v>
      </c>
      <c r="C16" s="94">
        <v>1</v>
      </c>
      <c r="D16" s="38">
        <v>1</v>
      </c>
      <c r="E16" s="25">
        <v>1</v>
      </c>
      <c r="F16" s="38">
        <v>1</v>
      </c>
      <c r="G16" s="25">
        <v>2</v>
      </c>
      <c r="H16" s="38">
        <v>2</v>
      </c>
      <c r="I16" s="25">
        <v>2</v>
      </c>
      <c r="J16" s="38">
        <v>2</v>
      </c>
      <c r="K16" s="25">
        <v>2</v>
      </c>
      <c r="L16" s="38">
        <v>3</v>
      </c>
    </row>
    <row r="17" spans="1:12" ht="38.25">
      <c r="A17" s="419"/>
      <c r="B17" s="91" t="s">
        <v>242</v>
      </c>
      <c r="C17" s="94">
        <v>1</v>
      </c>
      <c r="D17" s="38">
        <v>1</v>
      </c>
      <c r="E17" s="25">
        <v>1</v>
      </c>
      <c r="F17" s="38">
        <v>1</v>
      </c>
      <c r="G17" s="25">
        <v>3</v>
      </c>
      <c r="H17" s="38">
        <v>2</v>
      </c>
      <c r="I17" s="25">
        <v>2</v>
      </c>
      <c r="J17" s="38">
        <v>2</v>
      </c>
      <c r="K17" s="25">
        <v>2</v>
      </c>
      <c r="L17" s="38">
        <v>3</v>
      </c>
    </row>
    <row r="18" spans="1:12" ht="12.75">
      <c r="A18" s="419"/>
      <c r="B18" s="91" t="s">
        <v>243</v>
      </c>
      <c r="C18" s="94">
        <v>1</v>
      </c>
      <c r="D18" s="38">
        <v>1</v>
      </c>
      <c r="E18" s="25">
        <v>1</v>
      </c>
      <c r="F18" s="38">
        <v>2</v>
      </c>
      <c r="G18" s="25">
        <v>2</v>
      </c>
      <c r="H18" s="38">
        <v>2</v>
      </c>
      <c r="I18" s="25">
        <v>2</v>
      </c>
      <c r="J18" s="38">
        <v>2</v>
      </c>
      <c r="K18" s="25">
        <v>2</v>
      </c>
      <c r="L18" s="38">
        <v>3</v>
      </c>
    </row>
    <row r="19" spans="1:12" ht="38.25">
      <c r="A19" s="420"/>
      <c r="B19" s="91" t="s">
        <v>244</v>
      </c>
      <c r="C19" s="94">
        <v>2</v>
      </c>
      <c r="D19" s="38">
        <v>2</v>
      </c>
      <c r="E19" s="25">
        <v>2</v>
      </c>
      <c r="F19" s="38">
        <v>2</v>
      </c>
      <c r="G19" s="25">
        <v>2</v>
      </c>
      <c r="H19" s="38">
        <v>2</v>
      </c>
      <c r="I19" s="25">
        <v>2</v>
      </c>
      <c r="J19" s="38">
        <v>2</v>
      </c>
      <c r="K19" s="25">
        <v>2</v>
      </c>
      <c r="L19" s="38">
        <v>3</v>
      </c>
    </row>
    <row r="20" spans="1:12" ht="38.25">
      <c r="A20" s="418" t="s">
        <v>66</v>
      </c>
      <c r="B20" s="5" t="s">
        <v>245</v>
      </c>
      <c r="C20" s="94">
        <v>1</v>
      </c>
      <c r="D20" s="38">
        <v>1</v>
      </c>
      <c r="E20" s="25">
        <v>1</v>
      </c>
      <c r="F20" s="38">
        <v>2</v>
      </c>
      <c r="G20" s="25">
        <v>2</v>
      </c>
      <c r="H20" s="38">
        <v>2</v>
      </c>
      <c r="I20" s="25">
        <v>2</v>
      </c>
      <c r="J20" s="38">
        <v>2</v>
      </c>
      <c r="K20" s="25">
        <v>2</v>
      </c>
      <c r="L20" s="38">
        <v>2</v>
      </c>
    </row>
    <row r="21" spans="1:12" ht="25.5">
      <c r="A21" s="419"/>
      <c r="B21" s="5" t="s">
        <v>246</v>
      </c>
      <c r="C21" s="94">
        <v>1</v>
      </c>
      <c r="D21" s="38">
        <v>1</v>
      </c>
      <c r="E21" s="25">
        <v>1</v>
      </c>
      <c r="F21" s="38">
        <v>2</v>
      </c>
      <c r="G21" s="25">
        <v>2</v>
      </c>
      <c r="H21" s="38">
        <v>2</v>
      </c>
      <c r="I21" s="25">
        <v>2</v>
      </c>
      <c r="J21" s="38">
        <v>2</v>
      </c>
      <c r="K21" s="25">
        <v>2</v>
      </c>
      <c r="L21" s="38">
        <v>2</v>
      </c>
    </row>
    <row r="22" spans="1:12" ht="25.5">
      <c r="A22" s="419"/>
      <c r="B22" s="5" t="s">
        <v>247</v>
      </c>
      <c r="C22" s="94">
        <v>2</v>
      </c>
      <c r="D22" s="38">
        <v>2</v>
      </c>
      <c r="E22" s="25">
        <v>2</v>
      </c>
      <c r="F22" s="38">
        <v>2</v>
      </c>
      <c r="G22" s="25">
        <v>2</v>
      </c>
      <c r="H22" s="38">
        <v>2</v>
      </c>
      <c r="I22" s="25">
        <v>2</v>
      </c>
      <c r="J22" s="38">
        <v>2</v>
      </c>
      <c r="K22" s="25">
        <v>2</v>
      </c>
      <c r="L22" s="75">
        <v>2</v>
      </c>
    </row>
    <row r="23" spans="1:12" ht="38.25">
      <c r="A23" s="419"/>
      <c r="B23" s="5" t="s">
        <v>248</v>
      </c>
      <c r="C23" s="95" t="s">
        <v>195</v>
      </c>
      <c r="D23" s="63" t="s">
        <v>195</v>
      </c>
      <c r="E23" s="63" t="s">
        <v>195</v>
      </c>
      <c r="F23" s="63" t="s">
        <v>195</v>
      </c>
      <c r="G23" s="63" t="s">
        <v>195</v>
      </c>
      <c r="H23" s="63" t="s">
        <v>195</v>
      </c>
      <c r="I23" s="63" t="s">
        <v>195</v>
      </c>
      <c r="J23" s="63" t="s">
        <v>195</v>
      </c>
      <c r="K23" s="63" t="s">
        <v>195</v>
      </c>
      <c r="L23" s="63" t="s">
        <v>195</v>
      </c>
    </row>
    <row r="24" spans="1:12" ht="51">
      <c r="A24" s="419"/>
      <c r="B24" s="58" t="s">
        <v>294</v>
      </c>
      <c r="C24" s="94">
        <v>2</v>
      </c>
      <c r="D24" s="38">
        <v>2</v>
      </c>
      <c r="E24" s="25">
        <v>2</v>
      </c>
      <c r="F24" s="38">
        <v>2</v>
      </c>
      <c r="G24" s="25">
        <v>2</v>
      </c>
      <c r="H24" s="38">
        <v>2</v>
      </c>
      <c r="I24" s="25">
        <v>2</v>
      </c>
      <c r="J24" s="38">
        <v>2</v>
      </c>
      <c r="K24" s="25">
        <v>2</v>
      </c>
      <c r="L24" s="65">
        <v>3</v>
      </c>
    </row>
    <row r="25" spans="1:12" ht="12.75">
      <c r="A25" s="419"/>
      <c r="B25" s="5" t="s">
        <v>249</v>
      </c>
      <c r="C25" s="94">
        <v>2</v>
      </c>
      <c r="D25" s="38">
        <v>2</v>
      </c>
      <c r="E25" s="25">
        <v>2</v>
      </c>
      <c r="F25" s="38">
        <v>2</v>
      </c>
      <c r="G25" s="25">
        <v>2</v>
      </c>
      <c r="H25" s="38">
        <v>2</v>
      </c>
      <c r="I25" s="25">
        <v>2</v>
      </c>
      <c r="J25" s="38">
        <v>2</v>
      </c>
      <c r="K25" s="25">
        <v>2</v>
      </c>
      <c r="L25" s="38">
        <v>2</v>
      </c>
    </row>
    <row r="26" spans="1:12" ht="25.5">
      <c r="A26" s="419"/>
      <c r="B26" s="5" t="s">
        <v>250</v>
      </c>
      <c r="C26" s="94">
        <v>2</v>
      </c>
      <c r="D26" s="38">
        <v>2</v>
      </c>
      <c r="E26" s="25">
        <v>2</v>
      </c>
      <c r="F26" s="38" t="s">
        <v>166</v>
      </c>
      <c r="G26" s="25" t="s">
        <v>166</v>
      </c>
      <c r="H26" s="38">
        <v>3</v>
      </c>
      <c r="I26" s="25">
        <v>3</v>
      </c>
      <c r="J26" s="38">
        <v>3</v>
      </c>
      <c r="K26" s="25" t="s">
        <v>166</v>
      </c>
      <c r="L26" s="38" t="s">
        <v>166</v>
      </c>
    </row>
    <row r="27" spans="1:12" ht="25.5">
      <c r="A27" s="420"/>
      <c r="B27" s="5" t="s">
        <v>251</v>
      </c>
      <c r="C27" s="94">
        <v>1</v>
      </c>
      <c r="D27" s="38">
        <v>1</v>
      </c>
      <c r="E27" s="25">
        <v>2</v>
      </c>
      <c r="F27" s="38">
        <v>2</v>
      </c>
      <c r="G27" s="25">
        <v>2</v>
      </c>
      <c r="H27" s="38">
        <v>2</v>
      </c>
      <c r="I27" s="25">
        <v>2</v>
      </c>
      <c r="J27" s="38">
        <v>2</v>
      </c>
      <c r="K27" s="25">
        <v>2</v>
      </c>
      <c r="L27" s="38">
        <v>2</v>
      </c>
    </row>
    <row r="28" spans="1:12" ht="51">
      <c r="A28" s="418" t="s">
        <v>92</v>
      </c>
      <c r="B28" s="5" t="s">
        <v>252</v>
      </c>
      <c r="C28" s="94">
        <v>1</v>
      </c>
      <c r="D28" s="38">
        <v>1</v>
      </c>
      <c r="E28" s="25">
        <v>1</v>
      </c>
      <c r="F28" s="38">
        <v>1</v>
      </c>
      <c r="G28" s="25">
        <v>1</v>
      </c>
      <c r="H28" s="38">
        <v>2</v>
      </c>
      <c r="I28" s="25">
        <v>2</v>
      </c>
      <c r="J28" s="38">
        <v>2</v>
      </c>
      <c r="K28" s="25">
        <v>2</v>
      </c>
      <c r="L28" s="38">
        <v>2</v>
      </c>
    </row>
    <row r="29" spans="1:12" ht="45" customHeight="1">
      <c r="A29" s="419"/>
      <c r="B29" s="5" t="s">
        <v>253</v>
      </c>
      <c r="C29" s="94">
        <v>1</v>
      </c>
      <c r="D29" s="38">
        <v>1</v>
      </c>
      <c r="E29" s="25">
        <v>1</v>
      </c>
      <c r="F29" s="38">
        <v>1</v>
      </c>
      <c r="G29" s="25">
        <v>1</v>
      </c>
      <c r="H29" s="38">
        <v>2</v>
      </c>
      <c r="I29" s="25">
        <v>2</v>
      </c>
      <c r="J29" s="38">
        <v>2</v>
      </c>
      <c r="K29" s="25">
        <v>2</v>
      </c>
      <c r="L29" s="38">
        <v>2</v>
      </c>
    </row>
    <row r="30" spans="1:12" ht="51">
      <c r="A30" s="419"/>
      <c r="B30" s="5" t="s">
        <v>254</v>
      </c>
      <c r="C30" s="94">
        <v>1</v>
      </c>
      <c r="D30" s="38">
        <v>1</v>
      </c>
      <c r="E30" s="25">
        <v>1</v>
      </c>
      <c r="F30" s="38">
        <v>1</v>
      </c>
      <c r="G30" s="25">
        <v>1</v>
      </c>
      <c r="H30" s="38">
        <v>2</v>
      </c>
      <c r="I30" s="25">
        <v>2</v>
      </c>
      <c r="J30" s="38">
        <v>2</v>
      </c>
      <c r="K30" s="25">
        <v>2</v>
      </c>
      <c r="L30" s="38">
        <v>2</v>
      </c>
    </row>
    <row r="31" spans="1:12" ht="51">
      <c r="A31" s="419"/>
      <c r="B31" s="5" t="s">
        <v>255</v>
      </c>
      <c r="C31" s="94">
        <v>1</v>
      </c>
      <c r="D31" s="38">
        <v>1</v>
      </c>
      <c r="E31" s="25">
        <v>1</v>
      </c>
      <c r="F31" s="38">
        <v>1</v>
      </c>
      <c r="G31" s="25">
        <v>1</v>
      </c>
      <c r="H31" s="38">
        <v>2</v>
      </c>
      <c r="I31" s="25">
        <v>2</v>
      </c>
      <c r="J31" s="38">
        <v>2</v>
      </c>
      <c r="K31" s="25">
        <v>2</v>
      </c>
      <c r="L31" s="38">
        <v>2</v>
      </c>
    </row>
    <row r="32" spans="1:12" ht="76.5">
      <c r="A32" s="420"/>
      <c r="B32" s="5" t="s">
        <v>256</v>
      </c>
      <c r="C32" s="94">
        <v>1</v>
      </c>
      <c r="D32" s="38">
        <v>1</v>
      </c>
      <c r="E32" s="25">
        <v>1</v>
      </c>
      <c r="F32" s="38" t="s">
        <v>166</v>
      </c>
      <c r="G32" s="25" t="s">
        <v>166</v>
      </c>
      <c r="H32" s="38">
        <v>2</v>
      </c>
      <c r="I32" s="25">
        <v>2</v>
      </c>
      <c r="J32" s="38">
        <v>2</v>
      </c>
      <c r="K32" s="25" t="s">
        <v>166</v>
      </c>
      <c r="L32" s="38" t="s">
        <v>166</v>
      </c>
    </row>
    <row r="33" spans="1:12" ht="38.25">
      <c r="A33" s="418" t="s">
        <v>108</v>
      </c>
      <c r="B33" s="5" t="s">
        <v>257</v>
      </c>
      <c r="C33" s="94">
        <v>1</v>
      </c>
      <c r="D33" s="38">
        <v>1</v>
      </c>
      <c r="E33" s="25">
        <v>1</v>
      </c>
      <c r="F33" s="38" t="s">
        <v>166</v>
      </c>
      <c r="G33" s="25" t="s">
        <v>166</v>
      </c>
      <c r="H33" s="38">
        <v>2</v>
      </c>
      <c r="I33" s="25">
        <v>2</v>
      </c>
      <c r="J33" s="38">
        <v>2</v>
      </c>
      <c r="K33" s="25" t="s">
        <v>166</v>
      </c>
      <c r="L33" s="38" t="s">
        <v>166</v>
      </c>
    </row>
    <row r="34" spans="1:12" ht="51">
      <c r="A34" s="419"/>
      <c r="B34" s="5" t="s">
        <v>273</v>
      </c>
      <c r="C34" s="94">
        <v>1</v>
      </c>
      <c r="D34" s="38">
        <v>1</v>
      </c>
      <c r="E34" s="25">
        <v>1</v>
      </c>
      <c r="F34" s="38">
        <v>1</v>
      </c>
      <c r="G34" s="25">
        <v>1</v>
      </c>
      <c r="H34" s="38">
        <v>2</v>
      </c>
      <c r="I34" s="25">
        <v>2</v>
      </c>
      <c r="J34" s="38">
        <v>2</v>
      </c>
      <c r="K34" s="25">
        <v>2</v>
      </c>
      <c r="L34" s="38">
        <v>2</v>
      </c>
    </row>
    <row r="35" spans="1:12" ht="25.5">
      <c r="A35" s="419"/>
      <c r="B35" s="5" t="s">
        <v>258</v>
      </c>
      <c r="C35" s="94">
        <v>2</v>
      </c>
      <c r="D35" s="38">
        <v>2</v>
      </c>
      <c r="E35" s="25">
        <v>2</v>
      </c>
      <c r="F35" s="38">
        <v>2</v>
      </c>
      <c r="G35" s="25">
        <v>2</v>
      </c>
      <c r="H35" s="38">
        <v>2</v>
      </c>
      <c r="I35" s="25">
        <v>2</v>
      </c>
      <c r="J35" s="38">
        <v>2</v>
      </c>
      <c r="K35" s="25">
        <v>2</v>
      </c>
      <c r="L35" s="75">
        <v>3</v>
      </c>
    </row>
    <row r="36" spans="1:12" ht="79.5" customHeight="1">
      <c r="A36" s="419"/>
      <c r="B36" s="5" t="s">
        <v>259</v>
      </c>
      <c r="C36" s="96" t="s">
        <v>195</v>
      </c>
      <c r="D36" s="64" t="s">
        <v>195</v>
      </c>
      <c r="E36" s="64" t="s">
        <v>195</v>
      </c>
      <c r="F36" s="64" t="s">
        <v>195</v>
      </c>
      <c r="G36" s="64" t="s">
        <v>195</v>
      </c>
      <c r="H36" s="64" t="s">
        <v>195</v>
      </c>
      <c r="I36" s="64" t="s">
        <v>195</v>
      </c>
      <c r="J36" s="64" t="s">
        <v>195</v>
      </c>
      <c r="K36" s="64" t="s">
        <v>195</v>
      </c>
      <c r="L36" s="64" t="s">
        <v>195</v>
      </c>
    </row>
    <row r="37" spans="1:12" ht="51">
      <c r="A37" s="420"/>
      <c r="B37" s="5" t="s">
        <v>260</v>
      </c>
      <c r="C37" s="96" t="s">
        <v>195</v>
      </c>
      <c r="D37" s="64" t="s">
        <v>195</v>
      </c>
      <c r="E37" s="64" t="s">
        <v>195</v>
      </c>
      <c r="F37" s="64" t="s">
        <v>195</v>
      </c>
      <c r="G37" s="64" t="s">
        <v>195</v>
      </c>
      <c r="H37" s="64" t="s">
        <v>195</v>
      </c>
      <c r="I37" s="64" t="s">
        <v>195</v>
      </c>
      <c r="J37" s="64" t="s">
        <v>195</v>
      </c>
      <c r="K37" s="64" t="s">
        <v>195</v>
      </c>
      <c r="L37" s="64" t="s">
        <v>195</v>
      </c>
    </row>
    <row r="38" spans="1:12" ht="50.25" customHeight="1">
      <c r="A38" s="418" t="s">
        <v>124</v>
      </c>
      <c r="B38" s="5" t="s">
        <v>264</v>
      </c>
      <c r="C38" s="94">
        <v>2</v>
      </c>
      <c r="D38" s="38">
        <v>2</v>
      </c>
      <c r="E38" s="25">
        <v>2</v>
      </c>
      <c r="F38" s="38">
        <v>2</v>
      </c>
      <c r="G38" s="25">
        <v>2</v>
      </c>
      <c r="H38" s="38">
        <v>2</v>
      </c>
      <c r="I38" s="25">
        <v>2</v>
      </c>
      <c r="J38" s="38">
        <v>2</v>
      </c>
      <c r="K38" s="25">
        <v>2</v>
      </c>
      <c r="L38" s="65">
        <v>2</v>
      </c>
    </row>
    <row r="39" spans="1:12" ht="51">
      <c r="A39" s="419"/>
      <c r="B39" s="5" t="s">
        <v>262</v>
      </c>
      <c r="C39" s="94">
        <v>2</v>
      </c>
      <c r="D39" s="38">
        <v>2</v>
      </c>
      <c r="E39" s="25">
        <v>2</v>
      </c>
      <c r="F39" s="38">
        <v>2</v>
      </c>
      <c r="G39" s="25">
        <v>2</v>
      </c>
      <c r="H39" s="38">
        <v>2</v>
      </c>
      <c r="I39" s="25">
        <v>2</v>
      </c>
      <c r="J39" s="38">
        <v>2</v>
      </c>
      <c r="K39" s="25">
        <v>2</v>
      </c>
      <c r="L39" s="38">
        <v>2</v>
      </c>
    </row>
    <row r="40" spans="1:12" ht="26.25" customHeight="1">
      <c r="A40" s="420"/>
      <c r="B40" s="5" t="s">
        <v>263</v>
      </c>
      <c r="C40" s="94">
        <v>2</v>
      </c>
      <c r="D40" s="38">
        <v>2</v>
      </c>
      <c r="E40" s="25">
        <v>2</v>
      </c>
      <c r="F40" s="38">
        <v>2</v>
      </c>
      <c r="G40" s="25">
        <v>3</v>
      </c>
      <c r="H40" s="38">
        <v>2</v>
      </c>
      <c r="I40" s="25">
        <v>2</v>
      </c>
      <c r="J40" s="38">
        <v>2</v>
      </c>
      <c r="K40" s="25">
        <v>3</v>
      </c>
      <c r="L40" s="38">
        <v>3</v>
      </c>
    </row>
    <row r="41" spans="1:12" ht="39" thickBot="1">
      <c r="A41" s="93" t="s">
        <v>134</v>
      </c>
      <c r="B41" s="5" t="s">
        <v>261</v>
      </c>
      <c r="C41" s="97">
        <v>1</v>
      </c>
      <c r="D41" s="41">
        <v>1</v>
      </c>
      <c r="E41" s="27">
        <v>1</v>
      </c>
      <c r="F41" s="41">
        <v>1</v>
      </c>
      <c r="G41" s="27">
        <v>2</v>
      </c>
      <c r="H41" s="41">
        <v>2</v>
      </c>
      <c r="I41" s="27">
        <v>2</v>
      </c>
      <c r="J41" s="41">
        <v>2</v>
      </c>
      <c r="K41" s="27">
        <v>2</v>
      </c>
      <c r="L41" s="41">
        <v>2</v>
      </c>
    </row>
    <row r="42" ht="13.5" thickTop="1"/>
  </sheetData>
  <sheetProtection password="CF56" sheet="1" objects="1" scenarios="1"/>
  <mergeCells count="13">
    <mergeCell ref="A33:A37"/>
    <mergeCell ref="A38:A40"/>
    <mergeCell ref="A14:A19"/>
    <mergeCell ref="A20:A27"/>
    <mergeCell ref="A28:A32"/>
    <mergeCell ref="C1:G1"/>
    <mergeCell ref="H1:L1"/>
    <mergeCell ref="A11:A13"/>
    <mergeCell ref="A8:A10"/>
    <mergeCell ref="A1:B1"/>
    <mergeCell ref="A2:B2"/>
    <mergeCell ref="A3:A5"/>
    <mergeCell ref="A6:A7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4">
    <tabColor indexed="43"/>
  </sheetPr>
  <dimension ref="A1:T41"/>
  <sheetViews>
    <sheetView zoomScalePageLayoutView="0" workbookViewId="0" topLeftCell="A1">
      <selection activeCell="E7" sqref="E7"/>
    </sheetView>
  </sheetViews>
  <sheetFormatPr defaultColWidth="9.140625" defaultRowHeight="12.75"/>
  <cols>
    <col min="2" max="2" width="16.28125" style="0" customWidth="1"/>
    <col min="4" max="4" width="9.8515625" style="0" bestFit="1" customWidth="1"/>
    <col min="5" max="5" width="12.8515625" style="0" customWidth="1"/>
    <col min="6" max="6" width="12.421875" style="0" customWidth="1"/>
    <col min="7" max="7" width="12.28125" style="0" customWidth="1"/>
    <col min="8" max="8" width="12.140625" style="0" customWidth="1"/>
    <col min="9" max="9" width="10.7109375" style="0" customWidth="1"/>
    <col min="10" max="10" width="10.421875" style="0" customWidth="1"/>
    <col min="11" max="11" width="13.00390625" style="0" customWidth="1"/>
    <col min="12" max="12" width="13.140625" style="0" customWidth="1"/>
  </cols>
  <sheetData>
    <row r="1" spans="1:20" ht="13.5" customHeight="1" thickTop="1">
      <c r="A1" s="382" t="s">
        <v>206</v>
      </c>
      <c r="B1" s="383"/>
      <c r="C1" s="404" t="s">
        <v>207</v>
      </c>
      <c r="D1" s="405"/>
      <c r="E1" s="405"/>
      <c r="F1" s="405"/>
      <c r="G1" s="405"/>
      <c r="H1" s="406" t="s">
        <v>230</v>
      </c>
      <c r="I1" s="406"/>
      <c r="J1" s="406"/>
      <c r="K1" s="406"/>
      <c r="L1" s="406"/>
      <c r="M1" s="61"/>
      <c r="N1" s="61"/>
      <c r="O1" s="61"/>
      <c r="P1" s="61"/>
      <c r="Q1" s="61"/>
      <c r="R1" s="61"/>
      <c r="S1" s="61"/>
      <c r="T1" s="61"/>
    </row>
    <row r="2" spans="1:12" ht="72" customHeight="1">
      <c r="A2" s="384" t="s">
        <v>314</v>
      </c>
      <c r="B2" s="407"/>
      <c r="C2" s="68" t="s">
        <v>282</v>
      </c>
      <c r="D2" s="62" t="s">
        <v>306</v>
      </c>
      <c r="E2" s="68" t="s">
        <v>284</v>
      </c>
      <c r="F2" s="62" t="s">
        <v>285</v>
      </c>
      <c r="G2" s="68" t="s">
        <v>313</v>
      </c>
      <c r="H2" s="62" t="s">
        <v>282</v>
      </c>
      <c r="I2" s="68" t="s">
        <v>306</v>
      </c>
      <c r="J2" s="62" t="s">
        <v>284</v>
      </c>
      <c r="K2" s="68" t="s">
        <v>285</v>
      </c>
      <c r="L2" s="62" t="s">
        <v>313</v>
      </c>
    </row>
    <row r="3" spans="1:12" ht="25.5">
      <c r="A3" s="368" t="s">
        <v>7</v>
      </c>
      <c r="B3" s="69" t="s">
        <v>265</v>
      </c>
      <c r="C3" s="25" t="s">
        <v>298</v>
      </c>
      <c r="D3" s="39" t="s">
        <v>308</v>
      </c>
      <c r="E3" s="36" t="s">
        <v>308</v>
      </c>
      <c r="F3" s="39" t="s">
        <v>298</v>
      </c>
      <c r="G3" s="36" t="s">
        <v>298</v>
      </c>
      <c r="H3" s="65" t="s">
        <v>298</v>
      </c>
      <c r="I3" s="66" t="s">
        <v>308</v>
      </c>
      <c r="J3" s="65" t="s">
        <v>308</v>
      </c>
      <c r="K3" s="66" t="s">
        <v>298</v>
      </c>
      <c r="L3" s="67" t="s">
        <v>298</v>
      </c>
    </row>
    <row r="4" spans="1:12" ht="25.5">
      <c r="A4" s="369"/>
      <c r="B4" s="70" t="s">
        <v>277</v>
      </c>
      <c r="C4" s="25" t="s">
        <v>298</v>
      </c>
      <c r="D4" s="39" t="s">
        <v>308</v>
      </c>
      <c r="E4" s="36" t="s">
        <v>308</v>
      </c>
      <c r="F4" s="39" t="s">
        <v>309</v>
      </c>
      <c r="G4" s="36" t="s">
        <v>311</v>
      </c>
      <c r="H4" s="38" t="s">
        <v>298</v>
      </c>
      <c r="I4" s="36" t="s">
        <v>308</v>
      </c>
      <c r="J4" s="38" t="s">
        <v>308</v>
      </c>
      <c r="K4" s="36" t="s">
        <v>309</v>
      </c>
      <c r="L4" s="42" t="s">
        <v>311</v>
      </c>
    </row>
    <row r="5" spans="1:12" ht="64.5" thickBot="1">
      <c r="A5" s="392"/>
      <c r="B5" s="44" t="s">
        <v>278</v>
      </c>
      <c r="C5" s="25" t="s">
        <v>298</v>
      </c>
      <c r="D5" s="39" t="s">
        <v>308</v>
      </c>
      <c r="E5" s="36" t="s">
        <v>308</v>
      </c>
      <c r="F5" s="39" t="s">
        <v>309</v>
      </c>
      <c r="G5" s="36" t="s">
        <v>311</v>
      </c>
      <c r="H5" s="38" t="s">
        <v>298</v>
      </c>
      <c r="I5" s="36" t="s">
        <v>308</v>
      </c>
      <c r="J5" s="38" t="s">
        <v>308</v>
      </c>
      <c r="K5" s="36" t="s">
        <v>309</v>
      </c>
      <c r="L5" s="42" t="s">
        <v>311</v>
      </c>
    </row>
    <row r="6" spans="1:12" ht="25.5">
      <c r="A6" s="359" t="s">
        <v>18</v>
      </c>
      <c r="B6" s="71" t="s">
        <v>274</v>
      </c>
      <c r="C6" s="25" t="s">
        <v>298</v>
      </c>
      <c r="D6" s="39" t="s">
        <v>308</v>
      </c>
      <c r="E6" s="36" t="s">
        <v>309</v>
      </c>
      <c r="F6" s="39" t="s">
        <v>311</v>
      </c>
      <c r="G6" s="36" t="s">
        <v>311</v>
      </c>
      <c r="H6" s="38" t="s">
        <v>298</v>
      </c>
      <c r="I6" s="36" t="s">
        <v>308</v>
      </c>
      <c r="J6" s="38" t="s">
        <v>309</v>
      </c>
      <c r="K6" s="36" t="s">
        <v>311</v>
      </c>
      <c r="L6" s="42" t="s">
        <v>311</v>
      </c>
    </row>
    <row r="7" spans="1:12" ht="26.25" thickBot="1">
      <c r="A7" s="359"/>
      <c r="B7" s="44" t="s">
        <v>233</v>
      </c>
      <c r="C7" s="25" t="s">
        <v>298</v>
      </c>
      <c r="D7" s="39" t="s">
        <v>310</v>
      </c>
      <c r="E7" s="36" t="s">
        <v>309</v>
      </c>
      <c r="F7" s="39" t="s">
        <v>311</v>
      </c>
      <c r="G7" s="36" t="s">
        <v>311</v>
      </c>
      <c r="H7" s="38" t="s">
        <v>298</v>
      </c>
      <c r="I7" s="36" t="s">
        <v>309</v>
      </c>
      <c r="J7" s="38" t="s">
        <v>309</v>
      </c>
      <c r="K7" s="36" t="s">
        <v>311</v>
      </c>
      <c r="L7" s="42" t="s">
        <v>311</v>
      </c>
    </row>
    <row r="8" spans="1:12" ht="38.25">
      <c r="A8" s="368" t="s">
        <v>26</v>
      </c>
      <c r="B8" s="72" t="s">
        <v>234</v>
      </c>
      <c r="C8" s="25" t="s">
        <v>298</v>
      </c>
      <c r="D8" s="39" t="s">
        <v>308</v>
      </c>
      <c r="E8" s="36" t="s">
        <v>308</v>
      </c>
      <c r="F8" s="39" t="s">
        <v>311</v>
      </c>
      <c r="G8" s="36" t="s">
        <v>311</v>
      </c>
      <c r="H8" s="38" t="s">
        <v>298</v>
      </c>
      <c r="I8" s="36" t="s">
        <v>308</v>
      </c>
      <c r="J8" s="38" t="s">
        <v>309</v>
      </c>
      <c r="K8" s="36" t="s">
        <v>311</v>
      </c>
      <c r="L8" s="42" t="s">
        <v>311</v>
      </c>
    </row>
    <row r="9" spans="1:12" ht="38.25">
      <c r="A9" s="369"/>
      <c r="B9" s="70" t="s">
        <v>235</v>
      </c>
      <c r="C9" s="25" t="s">
        <v>298</v>
      </c>
      <c r="D9" s="39" t="s">
        <v>308</v>
      </c>
      <c r="E9" s="36" t="s">
        <v>308</v>
      </c>
      <c r="F9" s="39" t="s">
        <v>311</v>
      </c>
      <c r="G9" s="36" t="s">
        <v>311</v>
      </c>
      <c r="H9" s="38" t="s">
        <v>298</v>
      </c>
      <c r="I9" s="36" t="s">
        <v>308</v>
      </c>
      <c r="J9" s="38" t="s">
        <v>309</v>
      </c>
      <c r="K9" s="36" t="s">
        <v>311</v>
      </c>
      <c r="L9" s="42" t="s">
        <v>311</v>
      </c>
    </row>
    <row r="10" spans="1:12" ht="26.25" thickBot="1">
      <c r="A10" s="392"/>
      <c r="B10" s="44" t="s">
        <v>236</v>
      </c>
      <c r="C10" s="25" t="s">
        <v>298</v>
      </c>
      <c r="D10" s="39" t="s">
        <v>308</v>
      </c>
      <c r="E10" s="36" t="s">
        <v>309</v>
      </c>
      <c r="F10" s="39" t="s">
        <v>311</v>
      </c>
      <c r="G10" s="36" t="s">
        <v>311</v>
      </c>
      <c r="H10" s="38" t="s">
        <v>298</v>
      </c>
      <c r="I10" s="36" t="s">
        <v>308</v>
      </c>
      <c r="J10" s="38" t="s">
        <v>309</v>
      </c>
      <c r="K10" s="36" t="s">
        <v>311</v>
      </c>
      <c r="L10" s="42" t="s">
        <v>311</v>
      </c>
    </row>
    <row r="11" spans="1:12" ht="63.75">
      <c r="A11" s="24" t="s">
        <v>36</v>
      </c>
      <c r="B11" s="71" t="s">
        <v>304</v>
      </c>
      <c r="C11" s="25" t="s">
        <v>298</v>
      </c>
      <c r="D11" s="39" t="s">
        <v>308</v>
      </c>
      <c r="E11" s="36" t="s">
        <v>310</v>
      </c>
      <c r="F11" s="39" t="s">
        <v>311</v>
      </c>
      <c r="G11" s="36" t="s">
        <v>311</v>
      </c>
      <c r="H11" s="38" t="s">
        <v>298</v>
      </c>
      <c r="I11" s="36" t="s">
        <v>308</v>
      </c>
      <c r="J11" s="38" t="s">
        <v>309</v>
      </c>
      <c r="K11" s="36" t="s">
        <v>311</v>
      </c>
      <c r="L11" s="42" t="s">
        <v>311</v>
      </c>
    </row>
    <row r="12" spans="1:12" ht="25.5">
      <c r="A12" s="24" t="s">
        <v>36</v>
      </c>
      <c r="B12" s="70" t="s">
        <v>237</v>
      </c>
      <c r="C12" s="25" t="s">
        <v>298</v>
      </c>
      <c r="D12" s="39" t="s">
        <v>308</v>
      </c>
      <c r="E12" s="36" t="s">
        <v>310</v>
      </c>
      <c r="F12" s="39" t="s">
        <v>311</v>
      </c>
      <c r="G12" s="36" t="s">
        <v>311</v>
      </c>
      <c r="H12" s="38" t="s">
        <v>298</v>
      </c>
      <c r="I12" s="36" t="s">
        <v>308</v>
      </c>
      <c r="J12" s="38" t="s">
        <v>309</v>
      </c>
      <c r="K12" s="36" t="s">
        <v>311</v>
      </c>
      <c r="L12" s="42" t="s">
        <v>311</v>
      </c>
    </row>
    <row r="13" spans="1:12" ht="51.75" thickBot="1">
      <c r="A13" s="24" t="s">
        <v>36</v>
      </c>
      <c r="B13" s="44" t="s">
        <v>238</v>
      </c>
      <c r="C13" s="25" t="s">
        <v>298</v>
      </c>
      <c r="D13" s="39" t="s">
        <v>308</v>
      </c>
      <c r="E13" s="36" t="s">
        <v>310</v>
      </c>
      <c r="F13" s="39" t="s">
        <v>311</v>
      </c>
      <c r="G13" s="36" t="s">
        <v>311</v>
      </c>
      <c r="H13" s="38" t="s">
        <v>298</v>
      </c>
      <c r="I13" s="36" t="s">
        <v>308</v>
      </c>
      <c r="J13" s="38" t="s">
        <v>309</v>
      </c>
      <c r="K13" s="36" t="s">
        <v>311</v>
      </c>
      <c r="L13" s="42" t="s">
        <v>311</v>
      </c>
    </row>
    <row r="14" spans="1:12" ht="25.5">
      <c r="A14" s="368" t="s">
        <v>46</v>
      </c>
      <c r="B14" s="71" t="s">
        <v>239</v>
      </c>
      <c r="C14" s="25" t="s">
        <v>298</v>
      </c>
      <c r="D14" s="39" t="s">
        <v>308</v>
      </c>
      <c r="E14" s="36" t="s">
        <v>308</v>
      </c>
      <c r="F14" s="39" t="s">
        <v>311</v>
      </c>
      <c r="G14" s="36" t="s">
        <v>311</v>
      </c>
      <c r="H14" s="38" t="s">
        <v>298</v>
      </c>
      <c r="I14" s="36" t="s">
        <v>308</v>
      </c>
      <c r="J14" s="38" t="s">
        <v>309</v>
      </c>
      <c r="K14" s="36" t="s">
        <v>311</v>
      </c>
      <c r="L14" s="42" t="s">
        <v>311</v>
      </c>
    </row>
    <row r="15" spans="1:12" ht="25.5">
      <c r="A15" s="369"/>
      <c r="B15" s="70" t="s">
        <v>240</v>
      </c>
      <c r="C15" s="25" t="s">
        <v>298</v>
      </c>
      <c r="D15" s="39" t="s">
        <v>308</v>
      </c>
      <c r="E15" s="36" t="s">
        <v>308</v>
      </c>
      <c r="F15" s="39" t="s">
        <v>311</v>
      </c>
      <c r="G15" s="36" t="s">
        <v>311</v>
      </c>
      <c r="H15" s="38" t="s">
        <v>298</v>
      </c>
      <c r="I15" s="36" t="s">
        <v>308</v>
      </c>
      <c r="J15" s="38" t="s">
        <v>309</v>
      </c>
      <c r="K15" s="36" t="s">
        <v>311</v>
      </c>
      <c r="L15" s="42" t="s">
        <v>311</v>
      </c>
    </row>
    <row r="16" spans="1:12" ht="25.5">
      <c r="A16" s="369"/>
      <c r="B16" s="70" t="s">
        <v>241</v>
      </c>
      <c r="C16" s="25" t="s">
        <v>298</v>
      </c>
      <c r="D16" s="39" t="s">
        <v>308</v>
      </c>
      <c r="E16" s="36" t="s">
        <v>308</v>
      </c>
      <c r="F16" s="39" t="s">
        <v>311</v>
      </c>
      <c r="G16" s="36" t="s">
        <v>311</v>
      </c>
      <c r="H16" s="38" t="s">
        <v>298</v>
      </c>
      <c r="I16" s="36" t="s">
        <v>308</v>
      </c>
      <c r="J16" s="38" t="s">
        <v>309</v>
      </c>
      <c r="K16" s="36" t="s">
        <v>311</v>
      </c>
      <c r="L16" s="42" t="s">
        <v>311</v>
      </c>
    </row>
    <row r="17" spans="1:12" ht="38.25">
      <c r="A17" s="369"/>
      <c r="B17" s="70" t="s">
        <v>242</v>
      </c>
      <c r="C17" s="25" t="s">
        <v>298</v>
      </c>
      <c r="D17" s="39" t="s">
        <v>308</v>
      </c>
      <c r="E17" s="36" t="s">
        <v>308</v>
      </c>
      <c r="F17" s="39" t="s">
        <v>311</v>
      </c>
      <c r="G17" s="36" t="s">
        <v>311</v>
      </c>
      <c r="H17" s="38" t="s">
        <v>298</v>
      </c>
      <c r="I17" s="36" t="s">
        <v>308</v>
      </c>
      <c r="J17" s="38" t="s">
        <v>309</v>
      </c>
      <c r="K17" s="36" t="s">
        <v>311</v>
      </c>
      <c r="L17" s="42" t="s">
        <v>311</v>
      </c>
    </row>
    <row r="18" spans="1:12" ht="25.5">
      <c r="A18" s="369"/>
      <c r="B18" s="70" t="s">
        <v>243</v>
      </c>
      <c r="C18" s="25" t="s">
        <v>298</v>
      </c>
      <c r="D18" s="39" t="s">
        <v>308</v>
      </c>
      <c r="E18" s="36" t="s">
        <v>309</v>
      </c>
      <c r="F18" s="39" t="s">
        <v>311</v>
      </c>
      <c r="G18" s="36" t="s">
        <v>311</v>
      </c>
      <c r="H18" s="38" t="s">
        <v>298</v>
      </c>
      <c r="I18" s="36" t="s">
        <v>308</v>
      </c>
      <c r="J18" s="38" t="s">
        <v>309</v>
      </c>
      <c r="K18" s="36" t="s">
        <v>311</v>
      </c>
      <c r="L18" s="42" t="s">
        <v>311</v>
      </c>
    </row>
    <row r="19" spans="1:12" ht="39" thickBot="1">
      <c r="A19" s="392"/>
      <c r="B19" s="44" t="s">
        <v>244</v>
      </c>
      <c r="C19" s="25" t="s">
        <v>298</v>
      </c>
      <c r="D19" s="39" t="s">
        <v>308</v>
      </c>
      <c r="E19" s="36" t="s">
        <v>309</v>
      </c>
      <c r="F19" s="39" t="s">
        <v>311</v>
      </c>
      <c r="G19" s="36" t="s">
        <v>311</v>
      </c>
      <c r="H19" s="38" t="s">
        <v>298</v>
      </c>
      <c r="I19" s="36" t="s">
        <v>308</v>
      </c>
      <c r="J19" s="38" t="s">
        <v>309</v>
      </c>
      <c r="K19" s="36" t="s">
        <v>311</v>
      </c>
      <c r="L19" s="42" t="s">
        <v>311</v>
      </c>
    </row>
    <row r="20" spans="1:12" ht="38.25">
      <c r="A20" s="368" t="s">
        <v>66</v>
      </c>
      <c r="B20" s="47" t="s">
        <v>245</v>
      </c>
      <c r="C20" s="25" t="s">
        <v>298</v>
      </c>
      <c r="D20" s="39" t="s">
        <v>308</v>
      </c>
      <c r="E20" s="36" t="s">
        <v>309</v>
      </c>
      <c r="F20" s="39" t="s">
        <v>309</v>
      </c>
      <c r="G20" s="36" t="s">
        <v>311</v>
      </c>
      <c r="H20" s="38" t="s">
        <v>298</v>
      </c>
      <c r="I20" s="36" t="s">
        <v>309</v>
      </c>
      <c r="J20" s="38" t="s">
        <v>309</v>
      </c>
      <c r="K20" s="36" t="s">
        <v>311</v>
      </c>
      <c r="L20" s="42" t="s">
        <v>311</v>
      </c>
    </row>
    <row r="21" spans="1:12" ht="25.5">
      <c r="A21" s="369"/>
      <c r="B21" s="45" t="s">
        <v>246</v>
      </c>
      <c r="C21" s="25" t="s">
        <v>298</v>
      </c>
      <c r="D21" s="39" t="s">
        <v>308</v>
      </c>
      <c r="E21" s="36" t="s">
        <v>310</v>
      </c>
      <c r="F21" s="39" t="s">
        <v>311</v>
      </c>
      <c r="G21" s="36" t="s">
        <v>311</v>
      </c>
      <c r="H21" s="38" t="s">
        <v>298</v>
      </c>
      <c r="I21" s="36" t="s">
        <v>308</v>
      </c>
      <c r="J21" s="38" t="s">
        <v>309</v>
      </c>
      <c r="K21" s="36" t="s">
        <v>311</v>
      </c>
      <c r="L21" s="42" t="s">
        <v>311</v>
      </c>
    </row>
    <row r="22" spans="1:12" ht="25.5">
      <c r="A22" s="369"/>
      <c r="B22" s="45" t="s">
        <v>247</v>
      </c>
      <c r="C22" s="25" t="s">
        <v>298</v>
      </c>
      <c r="D22" s="39" t="s">
        <v>308</v>
      </c>
      <c r="E22" s="36" t="s">
        <v>308</v>
      </c>
      <c r="F22" s="39" t="s">
        <v>308</v>
      </c>
      <c r="G22" s="36" t="s">
        <v>311</v>
      </c>
      <c r="H22" s="38" t="s">
        <v>298</v>
      </c>
      <c r="I22" s="36" t="s">
        <v>308</v>
      </c>
      <c r="J22" s="38" t="s">
        <v>309</v>
      </c>
      <c r="K22" s="36" t="s">
        <v>311</v>
      </c>
      <c r="L22" s="42" t="s">
        <v>311</v>
      </c>
    </row>
    <row r="23" spans="1:12" ht="14.25" customHeight="1">
      <c r="A23" s="369"/>
      <c r="B23" s="45" t="s">
        <v>248</v>
      </c>
      <c r="C23" s="76" t="s">
        <v>315</v>
      </c>
      <c r="D23" s="76" t="s">
        <v>315</v>
      </c>
      <c r="E23" s="76" t="s">
        <v>315</v>
      </c>
      <c r="F23" s="76" t="s">
        <v>315</v>
      </c>
      <c r="G23" s="76" t="s">
        <v>315</v>
      </c>
      <c r="H23" s="76" t="s">
        <v>315</v>
      </c>
      <c r="I23" s="76" t="s">
        <v>315</v>
      </c>
      <c r="J23" s="76" t="s">
        <v>315</v>
      </c>
      <c r="K23" s="76" t="s">
        <v>315</v>
      </c>
      <c r="L23" s="76" t="s">
        <v>315</v>
      </c>
    </row>
    <row r="24" spans="1:12" ht="51">
      <c r="A24" s="369"/>
      <c r="B24" s="54" t="s">
        <v>294</v>
      </c>
      <c r="C24" s="25" t="s">
        <v>298</v>
      </c>
      <c r="D24" s="39" t="s">
        <v>308</v>
      </c>
      <c r="E24" s="36" t="s">
        <v>309</v>
      </c>
      <c r="F24" s="39" t="s">
        <v>311</v>
      </c>
      <c r="G24" s="36" t="s">
        <v>311</v>
      </c>
      <c r="H24" s="38" t="s">
        <v>298</v>
      </c>
      <c r="I24" s="36" t="s">
        <v>309</v>
      </c>
      <c r="J24" s="38" t="s">
        <v>309</v>
      </c>
      <c r="K24" s="36" t="s">
        <v>311</v>
      </c>
      <c r="L24" s="42" t="s">
        <v>311</v>
      </c>
    </row>
    <row r="25" spans="1:12" ht="12.75" customHeight="1">
      <c r="A25" s="369"/>
      <c r="B25" s="45" t="s">
        <v>249</v>
      </c>
      <c r="C25" s="25" t="s">
        <v>298</v>
      </c>
      <c r="D25" s="39" t="s">
        <v>310</v>
      </c>
      <c r="E25" s="36" t="s">
        <v>309</v>
      </c>
      <c r="F25" s="39" t="s">
        <v>311</v>
      </c>
      <c r="G25" s="36" t="s">
        <v>311</v>
      </c>
      <c r="H25" s="38" t="s">
        <v>298</v>
      </c>
      <c r="I25" s="36" t="s">
        <v>309</v>
      </c>
      <c r="J25" s="38" t="s">
        <v>309</v>
      </c>
      <c r="K25" s="36" t="s">
        <v>311</v>
      </c>
      <c r="L25" s="42" t="s">
        <v>311</v>
      </c>
    </row>
    <row r="26" spans="1:12" ht="25.5">
      <c r="A26" s="369"/>
      <c r="B26" s="45" t="s">
        <v>250</v>
      </c>
      <c r="C26" s="25" t="s">
        <v>298</v>
      </c>
      <c r="D26" s="39" t="s">
        <v>308</v>
      </c>
      <c r="E26" s="36" t="s">
        <v>309</v>
      </c>
      <c r="F26" s="39" t="s">
        <v>298</v>
      </c>
      <c r="G26" s="36" t="s">
        <v>298</v>
      </c>
      <c r="H26" s="38" t="s">
        <v>298</v>
      </c>
      <c r="I26" s="36" t="s">
        <v>308</v>
      </c>
      <c r="J26" s="38" t="s">
        <v>309</v>
      </c>
      <c r="K26" s="36" t="s">
        <v>298</v>
      </c>
      <c r="L26" s="42" t="s">
        <v>298</v>
      </c>
    </row>
    <row r="27" spans="1:12" ht="26.25" thickBot="1">
      <c r="A27" s="392"/>
      <c r="B27" s="46" t="s">
        <v>251</v>
      </c>
      <c r="C27" s="25" t="s">
        <v>298</v>
      </c>
      <c r="D27" s="39" t="s">
        <v>308</v>
      </c>
      <c r="E27" s="36" t="s">
        <v>309</v>
      </c>
      <c r="F27" s="39" t="s">
        <v>311</v>
      </c>
      <c r="G27" s="36" t="s">
        <v>311</v>
      </c>
      <c r="H27" s="38" t="s">
        <v>298</v>
      </c>
      <c r="I27" s="36" t="s">
        <v>309</v>
      </c>
      <c r="J27" s="38" t="s">
        <v>309</v>
      </c>
      <c r="K27" s="36" t="s">
        <v>311</v>
      </c>
      <c r="L27" s="42" t="s">
        <v>311</v>
      </c>
    </row>
    <row r="28" spans="1:12" ht="51">
      <c r="A28" s="368" t="s">
        <v>92</v>
      </c>
      <c r="B28" s="47" t="s">
        <v>252</v>
      </c>
      <c r="C28" s="25" t="s">
        <v>298</v>
      </c>
      <c r="D28" s="39" t="s">
        <v>308</v>
      </c>
      <c r="E28" s="36" t="s">
        <v>308</v>
      </c>
      <c r="F28" s="39" t="s">
        <v>308</v>
      </c>
      <c r="G28" s="36" t="s">
        <v>309</v>
      </c>
      <c r="H28" s="38" t="s">
        <v>298</v>
      </c>
      <c r="I28" s="36" t="s">
        <v>308</v>
      </c>
      <c r="J28" s="38" t="s">
        <v>308</v>
      </c>
      <c r="K28" s="36" t="s">
        <v>308</v>
      </c>
      <c r="L28" s="42" t="s">
        <v>309</v>
      </c>
    </row>
    <row r="29" spans="1:12" ht="51">
      <c r="A29" s="369"/>
      <c r="B29" s="48" t="s">
        <v>253</v>
      </c>
      <c r="C29" s="25" t="s">
        <v>298</v>
      </c>
      <c r="D29" s="39" t="s">
        <v>308</v>
      </c>
      <c r="E29" s="36" t="s">
        <v>308</v>
      </c>
      <c r="F29" s="39" t="s">
        <v>309</v>
      </c>
      <c r="G29" s="36" t="s">
        <v>309</v>
      </c>
      <c r="H29" s="38" t="s">
        <v>298</v>
      </c>
      <c r="I29" s="36" t="s">
        <v>308</v>
      </c>
      <c r="J29" s="38" t="s">
        <v>308</v>
      </c>
      <c r="K29" s="36" t="s">
        <v>309</v>
      </c>
      <c r="L29" s="42" t="s">
        <v>311</v>
      </c>
    </row>
    <row r="30" spans="1:12" ht="51">
      <c r="A30" s="369"/>
      <c r="B30" s="45" t="s">
        <v>254</v>
      </c>
      <c r="C30" s="25" t="s">
        <v>298</v>
      </c>
      <c r="D30" s="39" t="s">
        <v>308</v>
      </c>
      <c r="E30" s="36" t="s">
        <v>310</v>
      </c>
      <c r="F30" s="39" t="s">
        <v>311</v>
      </c>
      <c r="G30" s="36" t="s">
        <v>311</v>
      </c>
      <c r="H30" s="38" t="s">
        <v>298</v>
      </c>
      <c r="I30" s="36" t="s">
        <v>308</v>
      </c>
      <c r="J30" s="38" t="s">
        <v>309</v>
      </c>
      <c r="K30" s="36" t="s">
        <v>311</v>
      </c>
      <c r="L30" s="42" t="s">
        <v>311</v>
      </c>
    </row>
    <row r="31" spans="1:12" ht="51">
      <c r="A31" s="369"/>
      <c r="B31" s="45" t="s">
        <v>255</v>
      </c>
      <c r="C31" s="25" t="s">
        <v>298</v>
      </c>
      <c r="D31" s="39" t="s">
        <v>308</v>
      </c>
      <c r="E31" s="36" t="s">
        <v>308</v>
      </c>
      <c r="F31" s="39" t="s">
        <v>309</v>
      </c>
      <c r="G31" s="36" t="s">
        <v>311</v>
      </c>
      <c r="H31" s="38" t="s">
        <v>298</v>
      </c>
      <c r="I31" s="36" t="s">
        <v>308</v>
      </c>
      <c r="J31" s="38" t="s">
        <v>309</v>
      </c>
      <c r="K31" s="36" t="s">
        <v>311</v>
      </c>
      <c r="L31" s="42" t="s">
        <v>311</v>
      </c>
    </row>
    <row r="32" spans="1:12" ht="77.25" thickBot="1">
      <c r="A32" s="392"/>
      <c r="B32" s="46" t="s">
        <v>256</v>
      </c>
      <c r="C32" s="25" t="s">
        <v>298</v>
      </c>
      <c r="D32" s="39" t="s">
        <v>308</v>
      </c>
      <c r="E32" s="36" t="s">
        <v>308</v>
      </c>
      <c r="F32" s="39" t="s">
        <v>298</v>
      </c>
      <c r="G32" s="36" t="s">
        <v>298</v>
      </c>
      <c r="H32" s="38" t="s">
        <v>298</v>
      </c>
      <c r="I32" s="36" t="s">
        <v>308</v>
      </c>
      <c r="J32" s="38" t="s">
        <v>309</v>
      </c>
      <c r="K32" s="36" t="s">
        <v>298</v>
      </c>
      <c r="L32" s="42" t="s">
        <v>298</v>
      </c>
    </row>
    <row r="33" spans="1:12" ht="38.25">
      <c r="A33" s="368" t="s">
        <v>108</v>
      </c>
      <c r="B33" s="47" t="s">
        <v>257</v>
      </c>
      <c r="C33" s="25" t="s">
        <v>298</v>
      </c>
      <c r="D33" s="39" t="s">
        <v>308</v>
      </c>
      <c r="E33" s="36" t="s">
        <v>308</v>
      </c>
      <c r="F33" s="39" t="s">
        <v>298</v>
      </c>
      <c r="G33" s="36" t="s">
        <v>298</v>
      </c>
      <c r="H33" s="38" t="s">
        <v>298</v>
      </c>
      <c r="I33" s="36" t="s">
        <v>308</v>
      </c>
      <c r="J33" s="38" t="s">
        <v>308</v>
      </c>
      <c r="K33" s="36" t="s">
        <v>298</v>
      </c>
      <c r="L33" s="42" t="s">
        <v>298</v>
      </c>
    </row>
    <row r="34" spans="1:12" ht="51">
      <c r="A34" s="369"/>
      <c r="B34" s="45" t="s">
        <v>273</v>
      </c>
      <c r="C34" s="25" t="s">
        <v>298</v>
      </c>
      <c r="D34" s="39" t="s">
        <v>308</v>
      </c>
      <c r="E34" s="36" t="s">
        <v>309</v>
      </c>
      <c r="F34" s="39" t="s">
        <v>311</v>
      </c>
      <c r="G34" s="36" t="s">
        <v>311</v>
      </c>
      <c r="H34" s="38" t="s">
        <v>298</v>
      </c>
      <c r="I34" s="36" t="s">
        <v>308</v>
      </c>
      <c r="J34" s="38" t="s">
        <v>309</v>
      </c>
      <c r="K34" s="36" t="s">
        <v>311</v>
      </c>
      <c r="L34" s="42" t="s">
        <v>311</v>
      </c>
    </row>
    <row r="35" spans="1:12" ht="25.5">
      <c r="A35" s="369"/>
      <c r="B35" s="45" t="s">
        <v>258</v>
      </c>
      <c r="C35" s="25" t="s">
        <v>298</v>
      </c>
      <c r="D35" s="39" t="s">
        <v>309</v>
      </c>
      <c r="E35" s="36" t="s">
        <v>309</v>
      </c>
      <c r="F35" s="39" t="s">
        <v>311</v>
      </c>
      <c r="G35" s="36" t="s">
        <v>311</v>
      </c>
      <c r="H35" s="38" t="s">
        <v>298</v>
      </c>
      <c r="I35" s="36" t="s">
        <v>309</v>
      </c>
      <c r="J35" s="38" t="s">
        <v>309</v>
      </c>
      <c r="K35" s="36" t="s">
        <v>311</v>
      </c>
      <c r="L35" s="78" t="s">
        <v>311</v>
      </c>
    </row>
    <row r="36" spans="1:12" ht="76.5">
      <c r="A36" s="369"/>
      <c r="B36" s="45" t="s">
        <v>259</v>
      </c>
      <c r="C36" s="77" t="s">
        <v>195</v>
      </c>
      <c r="D36" s="77" t="s">
        <v>195</v>
      </c>
      <c r="E36" s="77" t="s">
        <v>195</v>
      </c>
      <c r="F36" s="77" t="s">
        <v>195</v>
      </c>
      <c r="G36" s="77" t="s">
        <v>195</v>
      </c>
      <c r="H36" s="77" t="s">
        <v>195</v>
      </c>
      <c r="I36" s="77" t="s">
        <v>195</v>
      </c>
      <c r="J36" s="77" t="s">
        <v>195</v>
      </c>
      <c r="K36" s="77" t="s">
        <v>195</v>
      </c>
      <c r="L36" s="79" t="s">
        <v>195</v>
      </c>
    </row>
    <row r="37" spans="1:12" ht="51.75" thickBot="1">
      <c r="A37" s="392"/>
      <c r="B37" s="46" t="s">
        <v>260</v>
      </c>
      <c r="C37" s="77" t="s">
        <v>195</v>
      </c>
      <c r="D37" s="77" t="s">
        <v>195</v>
      </c>
      <c r="E37" s="77" t="s">
        <v>195</v>
      </c>
      <c r="F37" s="77" t="s">
        <v>195</v>
      </c>
      <c r="G37" s="77" t="s">
        <v>195</v>
      </c>
      <c r="H37" s="77" t="s">
        <v>195</v>
      </c>
      <c r="I37" s="77" t="s">
        <v>195</v>
      </c>
      <c r="J37" s="77" t="s">
        <v>195</v>
      </c>
      <c r="K37" s="77" t="s">
        <v>195</v>
      </c>
      <c r="L37" s="79" t="s">
        <v>195</v>
      </c>
    </row>
    <row r="38" spans="1:12" ht="12.75" customHeight="1">
      <c r="A38" s="368" t="s">
        <v>124</v>
      </c>
      <c r="B38" s="47" t="s">
        <v>264</v>
      </c>
      <c r="C38" s="25" t="s">
        <v>298</v>
      </c>
      <c r="D38" s="39" t="s">
        <v>308</v>
      </c>
      <c r="E38" s="36" t="s">
        <v>308</v>
      </c>
      <c r="F38" s="39" t="s">
        <v>309</v>
      </c>
      <c r="G38" s="36" t="s">
        <v>311</v>
      </c>
      <c r="H38" s="38" t="s">
        <v>298</v>
      </c>
      <c r="I38" s="36" t="s">
        <v>308</v>
      </c>
      <c r="J38" s="38" t="s">
        <v>309</v>
      </c>
      <c r="K38" s="36" t="s">
        <v>311</v>
      </c>
      <c r="L38" s="67" t="s">
        <v>311</v>
      </c>
    </row>
    <row r="39" spans="1:12" ht="51">
      <c r="A39" s="369"/>
      <c r="B39" s="45" t="s">
        <v>262</v>
      </c>
      <c r="C39" s="25" t="s">
        <v>298</v>
      </c>
      <c r="D39" s="39" t="s">
        <v>308</v>
      </c>
      <c r="E39" s="36" t="s">
        <v>312</v>
      </c>
      <c r="F39" s="39" t="s">
        <v>311</v>
      </c>
      <c r="G39" s="36" t="s">
        <v>311</v>
      </c>
      <c r="H39" s="38" t="s">
        <v>298</v>
      </c>
      <c r="I39" s="36" t="s">
        <v>308</v>
      </c>
      <c r="J39" s="38" t="s">
        <v>311</v>
      </c>
      <c r="K39" s="36" t="s">
        <v>311</v>
      </c>
      <c r="L39" s="42" t="s">
        <v>311</v>
      </c>
    </row>
    <row r="40" spans="1:12" ht="25.5">
      <c r="A40" s="392"/>
      <c r="B40" s="45" t="s">
        <v>263</v>
      </c>
      <c r="C40" s="25" t="s">
        <v>298</v>
      </c>
      <c r="D40" s="39" t="s">
        <v>308</v>
      </c>
      <c r="E40" s="36" t="s">
        <v>311</v>
      </c>
      <c r="F40" s="39" t="s">
        <v>311</v>
      </c>
      <c r="G40" s="36" t="s">
        <v>311</v>
      </c>
      <c r="H40" s="38" t="s">
        <v>298</v>
      </c>
      <c r="I40" s="36" t="s">
        <v>309</v>
      </c>
      <c r="J40" s="38" t="s">
        <v>311</v>
      </c>
      <c r="K40" s="36" t="s">
        <v>311</v>
      </c>
      <c r="L40" s="42" t="s">
        <v>311</v>
      </c>
    </row>
    <row r="41" spans="1:12" ht="39" thickBot="1">
      <c r="A41" s="29" t="s">
        <v>134</v>
      </c>
      <c r="B41" s="46" t="s">
        <v>261</v>
      </c>
      <c r="C41" s="25" t="s">
        <v>298</v>
      </c>
      <c r="D41" s="40" t="s">
        <v>308</v>
      </c>
      <c r="E41" s="37" t="s">
        <v>308</v>
      </c>
      <c r="F41" s="40" t="s">
        <v>308</v>
      </c>
      <c r="G41" s="37" t="s">
        <v>311</v>
      </c>
      <c r="H41" s="38" t="s">
        <v>298</v>
      </c>
      <c r="I41" s="37" t="s">
        <v>308</v>
      </c>
      <c r="J41" s="41" t="s">
        <v>309</v>
      </c>
      <c r="K41" s="37" t="s">
        <v>311</v>
      </c>
      <c r="L41" s="43" t="s">
        <v>311</v>
      </c>
    </row>
    <row r="42" ht="13.5" thickTop="1"/>
  </sheetData>
  <sheetProtection password="CF56" sheet="1" objects="1" scenarios="1"/>
  <mergeCells count="12">
    <mergeCell ref="C1:G1"/>
    <mergeCell ref="H1:L1"/>
    <mergeCell ref="A1:B1"/>
    <mergeCell ref="A2:B2"/>
    <mergeCell ref="A14:A19"/>
    <mergeCell ref="A3:A5"/>
    <mergeCell ref="A33:A37"/>
    <mergeCell ref="A38:A40"/>
    <mergeCell ref="A20:A27"/>
    <mergeCell ref="A28:A32"/>
    <mergeCell ref="A6:A7"/>
    <mergeCell ref="A8:A10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Q70"/>
  <sheetViews>
    <sheetView showGridLines="0" tabSelected="1" zoomScaleSheetLayoutView="75" zoomScalePageLayoutView="0" workbookViewId="0" topLeftCell="A1">
      <selection activeCell="B24" sqref="B24"/>
    </sheetView>
  </sheetViews>
  <sheetFormatPr defaultColWidth="0" defaultRowHeight="12.75" zeroHeight="1"/>
  <cols>
    <col min="1" max="1" width="27.421875" style="0" customWidth="1"/>
    <col min="2" max="2" width="27.8515625" style="0" customWidth="1"/>
    <col min="3" max="3" width="19.140625" style="0" customWidth="1"/>
    <col min="4" max="4" width="17.57421875" style="0" customWidth="1"/>
    <col min="5" max="5" width="16.00390625" style="0" customWidth="1"/>
    <col min="6" max="6" width="2.421875" style="0" customWidth="1"/>
    <col min="7" max="13" width="0" style="0" hidden="1" customWidth="1"/>
    <col min="14" max="14" width="70.421875" style="0" hidden="1" customWidth="1"/>
    <col min="15" max="15" width="13.28125" style="0" hidden="1" customWidth="1"/>
    <col min="16" max="16" width="0" style="0" hidden="1" customWidth="1"/>
    <col min="17" max="17" width="38.140625" style="0" hidden="1" customWidth="1"/>
    <col min="18" max="16384" width="0" style="0" hidden="1" customWidth="1"/>
  </cols>
  <sheetData>
    <row r="1" spans="1:5" ht="18">
      <c r="A1" s="302" t="s">
        <v>305</v>
      </c>
      <c r="B1" s="302"/>
      <c r="C1" s="302"/>
      <c r="D1" s="302"/>
      <c r="E1" s="302"/>
    </row>
    <row r="2" ht="13.5" thickBot="1"/>
    <row r="3" spans="1:5" ht="14.25" thickBot="1" thickTop="1">
      <c r="A3" s="256" t="s">
        <v>605</v>
      </c>
      <c r="B3" s="294" t="s">
        <v>648</v>
      </c>
      <c r="C3" s="295"/>
      <c r="D3" s="295"/>
      <c r="E3" s="296"/>
    </row>
    <row r="4" spans="1:5" ht="14.25" thickBot="1" thickTop="1">
      <c r="A4" s="256" t="s">
        <v>606</v>
      </c>
      <c r="B4" s="294" t="s">
        <v>646</v>
      </c>
      <c r="C4" s="295"/>
      <c r="D4" s="295"/>
      <c r="E4" s="296"/>
    </row>
    <row r="5" spans="1:5" ht="14.25" thickBot="1" thickTop="1">
      <c r="A5" s="256" t="s">
        <v>607</v>
      </c>
      <c r="B5" s="294" t="s">
        <v>612</v>
      </c>
      <c r="C5" s="295"/>
      <c r="D5" s="295"/>
      <c r="E5" s="296"/>
    </row>
    <row r="6" spans="1:14" ht="14.25" thickBot="1" thickTop="1">
      <c r="A6" s="256" t="s">
        <v>608</v>
      </c>
      <c r="B6" s="294" t="s">
        <v>613</v>
      </c>
      <c r="C6" s="295"/>
      <c r="D6" s="301"/>
      <c r="E6" s="296"/>
      <c r="N6" s="59"/>
    </row>
    <row r="7" spans="1:5" ht="14.25" thickBot="1" thickTop="1">
      <c r="A7" s="256" t="s">
        <v>609</v>
      </c>
      <c r="B7" s="283" t="s">
        <v>646</v>
      </c>
      <c r="C7" s="283"/>
      <c r="D7" s="256" t="s">
        <v>559</v>
      </c>
      <c r="E7" s="249" t="s">
        <v>647</v>
      </c>
    </row>
    <row r="8" spans="1:17" ht="15.75" customHeight="1" thickBot="1" thickTop="1">
      <c r="A8" s="256" t="s">
        <v>610</v>
      </c>
      <c r="B8" s="283" t="s">
        <v>614</v>
      </c>
      <c r="C8" s="283"/>
      <c r="D8" s="258" t="s">
        <v>611</v>
      </c>
      <c r="E8" s="250">
        <v>1</v>
      </c>
      <c r="N8" s="34" t="s">
        <v>275</v>
      </c>
      <c r="O8" s="34"/>
      <c r="Q8" s="34" t="s">
        <v>276</v>
      </c>
    </row>
    <row r="9" ht="14.25" thickBot="1" thickTop="1"/>
    <row r="10" spans="14:17" ht="12.75">
      <c r="N10" s="222" t="s">
        <v>231</v>
      </c>
      <c r="O10" s="219"/>
      <c r="Q10" s="50" t="s">
        <v>282</v>
      </c>
    </row>
    <row r="11" spans="1:17" ht="12.75">
      <c r="A11" s="258" t="s">
        <v>232</v>
      </c>
      <c r="B11" s="298" t="s">
        <v>272</v>
      </c>
      <c r="C11" s="298"/>
      <c r="D11" s="298"/>
      <c r="E11" s="299"/>
      <c r="F11" s="268"/>
      <c r="N11" s="223" t="s">
        <v>266</v>
      </c>
      <c r="O11" s="55"/>
      <c r="Q11" s="51" t="s">
        <v>283</v>
      </c>
    </row>
    <row r="12" spans="1:17" ht="12.75" customHeight="1">
      <c r="A12" s="53"/>
      <c r="N12" s="224" t="s">
        <v>267</v>
      </c>
      <c r="O12" s="57"/>
      <c r="Q12" s="51" t="s">
        <v>284</v>
      </c>
    </row>
    <row r="13" spans="1:17" ht="12.75">
      <c r="A13" s="258" t="s">
        <v>296</v>
      </c>
      <c r="B13" s="292" t="s">
        <v>264</v>
      </c>
      <c r="C13" s="292"/>
      <c r="D13" s="292"/>
      <c r="E13" s="293"/>
      <c r="F13" s="269"/>
      <c r="N13" s="224" t="s">
        <v>268</v>
      </c>
      <c r="O13" s="57"/>
      <c r="Q13" s="51" t="s">
        <v>285</v>
      </c>
    </row>
    <row r="14" spans="1:17" ht="12.75" customHeight="1" thickBot="1">
      <c r="A14" s="53"/>
      <c r="N14" s="224" t="s">
        <v>269</v>
      </c>
      <c r="O14" s="57"/>
      <c r="Q14" s="52" t="s">
        <v>313</v>
      </c>
    </row>
    <row r="15" spans="1:17" ht="12.75">
      <c r="A15" s="258" t="s">
        <v>291</v>
      </c>
      <c r="B15" s="292" t="s">
        <v>650</v>
      </c>
      <c r="C15" s="292"/>
      <c r="D15" s="292"/>
      <c r="E15" s="293"/>
      <c r="F15" s="269"/>
      <c r="N15" s="224" t="s">
        <v>270</v>
      </c>
      <c r="O15" s="220"/>
      <c r="Q15" s="73"/>
    </row>
    <row r="16" spans="1:15" ht="12.75">
      <c r="A16" s="53"/>
      <c r="N16" s="224" t="s">
        <v>271</v>
      </c>
      <c r="O16" s="220"/>
    </row>
    <row r="17" spans="1:15" ht="12.75">
      <c r="A17" s="258" t="s">
        <v>292</v>
      </c>
      <c r="B17" s="292" t="s">
        <v>649</v>
      </c>
      <c r="C17" s="292"/>
      <c r="D17" s="292"/>
      <c r="E17" s="293"/>
      <c r="F17" s="269"/>
      <c r="N17" s="225" t="s">
        <v>295</v>
      </c>
      <c r="O17" s="219"/>
    </row>
    <row r="18" spans="1:17" ht="13.5" customHeight="1">
      <c r="A18" s="53"/>
      <c r="N18" s="224" t="s">
        <v>272</v>
      </c>
      <c r="O18" s="220"/>
      <c r="Q18" s="34" t="s">
        <v>279</v>
      </c>
    </row>
    <row r="19" spans="1:17" ht="13.5" customHeight="1">
      <c r="A19" s="258" t="s">
        <v>293</v>
      </c>
      <c r="B19" s="292" t="s">
        <v>281</v>
      </c>
      <c r="C19" s="292"/>
      <c r="D19" s="292"/>
      <c r="E19" s="293"/>
      <c r="F19" s="269"/>
      <c r="N19" s="224"/>
      <c r="O19" s="220"/>
      <c r="Q19" s="34"/>
    </row>
    <row r="20" spans="1:15" ht="13.5" thickBot="1">
      <c r="A20" s="53"/>
      <c r="N20" s="226"/>
      <c r="O20" s="221"/>
    </row>
    <row r="21" spans="1:17" ht="13.5" thickBot="1">
      <c r="A21" s="258" t="s">
        <v>316</v>
      </c>
      <c r="B21" s="292" t="s">
        <v>162</v>
      </c>
      <c r="C21" s="292"/>
      <c r="D21" s="292"/>
      <c r="E21" s="293"/>
      <c r="F21" s="269"/>
      <c r="Q21" s="50" t="s">
        <v>286</v>
      </c>
    </row>
    <row r="22" spans="1:17" ht="13.5" thickBot="1">
      <c r="A22" s="53"/>
      <c r="N22" s="47" t="s">
        <v>265</v>
      </c>
      <c r="O22" s="55"/>
      <c r="Q22" s="51" t="s">
        <v>287</v>
      </c>
    </row>
    <row r="23" spans="1:17" ht="12.75" customHeight="1" thickBot="1" thickTop="1">
      <c r="A23" s="259" t="str">
        <f>IF(OR(B13=N24,B13=N62),"ÁREA ALOJAMENTO(m2)",IF(B13=N63,"ÁREA DE AMBULATÓRIO(m2):","ÁREA PAV/EDIFICAÇÃO(m2):"))</f>
        <v>ÁREA PAV/EDIFICAÇÃO(m2):</v>
      </c>
      <c r="B23" s="257">
        <v>5000</v>
      </c>
      <c r="C23" s="303">
        <f>IF(OR(B11=N10,B13=N62),"DORMIT. P/ PAVTO:",IF(B13=N63,"LEITOS P/ PVTO:",IF(OR(B13=N55,B13=N56,B13,N57),"Nº VAGAS NA GARAGEM:",IF(OR(B13=N51,B13=N53),"ÁREAS DESCONTADAS P/ F6 e F8(m2):",""))))</f>
      </c>
      <c r="D23" s="304"/>
      <c r="E23" s="263">
        <v>50</v>
      </c>
      <c r="G23" s="74"/>
      <c r="N23" s="45" t="s">
        <v>277</v>
      </c>
      <c r="O23" s="55"/>
      <c r="Q23" s="52" t="s">
        <v>288</v>
      </c>
    </row>
    <row r="24" spans="1:15" ht="14.25" thickBot="1" thickTop="1">
      <c r="A24" s="261">
        <f>IF(B13=N53,B23+E23*0.153,IF(B13=N63,(0.143*B23)+(1.5*E23),IF(OR(B13=N62,B13=N24),0.25*B23+2*E23,IF(B11=N10,2*E23,IF(OR(B13=N55,B13=N56,B13=N57),0.025*E23,(INDEX(Plan1!C2:C40,MATCH(B13,Plan1!B2:B40,0))*B23))))))</f>
        <v>500</v>
      </c>
      <c r="B24" s="260">
        <f>CEILING(IF(B13=N51,B23*2+E23*0.143,A24),1)</f>
        <v>500</v>
      </c>
      <c r="N24" s="46" t="s">
        <v>278</v>
      </c>
      <c r="O24" s="55"/>
    </row>
    <row r="25" spans="1:5" ht="13.5" thickBot="1">
      <c r="A25" s="258" t="s">
        <v>322</v>
      </c>
      <c r="B25" s="114">
        <f>IF(OR(B13=N64,B13=N65),"Não Regulado",B24)</f>
        <v>500</v>
      </c>
      <c r="C25" s="297" t="s">
        <v>323</v>
      </c>
      <c r="D25" s="297"/>
      <c r="E25" s="115">
        <f>IF(AND(B19=Q23,OR(B11=N10,B11=N11,B13=N55,B13=N56,B13=N70)),INDEX(tab6a!C7:F7,MATCH(B21,tab6a!C1:F1,0)),IF(AND(B21=Q36,E30&lt;2),INDEX(tab6a!C3:C7,MATCH(B19,tab6a!A3:A7,0)),IF(AND(B21=Q37,E30&lt;2),INDEX(tab6a!D3:D7,MATCH(B19,tab6a!A3:A7,0)),IF(AND(B21=Q36,E30&gt;1),INDEX(tab6a!E3:E7,MATCH(B19,tab6a!A3:A7,0)),IF(AND(B21=Q37,E30&gt;1),INDEX(tab6a!F3:F7,MATCH(B19,tab6a!A3:A7,0)))))))</f>
        <v>30</v>
      </c>
    </row>
    <row r="26" spans="14:17" ht="12.75">
      <c r="N26" s="47" t="s">
        <v>274</v>
      </c>
      <c r="Q26" s="34" t="s">
        <v>280</v>
      </c>
    </row>
    <row r="27" spans="1:15" ht="13.5" thickBot="1">
      <c r="A27" s="290" t="s">
        <v>297</v>
      </c>
      <c r="B27" s="291"/>
      <c r="C27" s="60" t="s">
        <v>321</v>
      </c>
      <c r="D27" s="60" t="s">
        <v>319</v>
      </c>
      <c r="E27" s="60" t="s">
        <v>320</v>
      </c>
      <c r="N27" s="44" t="s">
        <v>233</v>
      </c>
      <c r="O27" s="56"/>
    </row>
    <row r="28" spans="1:17" ht="13.5" thickBot="1">
      <c r="A28" s="305" t="s">
        <v>300</v>
      </c>
      <c r="B28" s="306"/>
      <c r="C28" s="116">
        <f>CEILING((IF(OR(B11=N10,B11=N11,B13=N61,B13=N64,B13=N65),B25/60,IF(OR(B11=N12,B11=N13,B11=N16,B11=N18,B13=N39,B13=N40,B13=N41,B13=N42,B11=N15),B25/100,B25/30))),1)*0.55</f>
        <v>2.75</v>
      </c>
      <c r="D28" s="117">
        <f>IF(AND(B13&lt;&gt;N63,C28&lt;1.1),1.1,IF(AND(B13=N63,C28&lt;2.2),2.2,C28))</f>
        <v>2.75</v>
      </c>
      <c r="E28" s="118"/>
      <c r="Q28" s="50" t="s">
        <v>289</v>
      </c>
    </row>
    <row r="29" spans="1:17" ht="13.5" thickBot="1">
      <c r="A29" s="305" t="s">
        <v>301</v>
      </c>
      <c r="B29" s="306"/>
      <c r="C29" s="116" t="str">
        <f>IF(B15=Q10,"XX",CEILING(IF(OR(B11=N10,B11=N11,B13=N61,B13=N64,B13=N65),B25/45,IF(OR(B11=N12,B11=N13,B11=N16,B11=N18,B13=N39,B13=N40,B13=N41,B13=N42),B25/60,IF(B11=N15,B25/75,B25/30))),1)*0.55)</f>
        <v>XX</v>
      </c>
      <c r="D29" s="117" t="str">
        <f>IF(AND(B14&lt;&gt;N64,C29&lt;1.1),1.1,IF(AND(B14=N64,C29&lt;2.2),2.2,C29))</f>
        <v>XX</v>
      </c>
      <c r="E29" s="112" t="str">
        <f>IF(B15=Q10,"XX",IF(B17=Q28,INDEX(tab7a!C3:G41,MATCH(B13,tab7a!B3:B41,0),MATCH(B15,tab7a!C2:G2,0)),INDEX(tab7a!H3:L41,MATCH(B13,tab7a!B3:B41,0),MATCH(B15,tab7a!H2:L2,0))))</f>
        <v>XX</v>
      </c>
      <c r="N29" s="49" t="s">
        <v>234</v>
      </c>
      <c r="Q29" s="52" t="s">
        <v>290</v>
      </c>
    </row>
    <row r="30" spans="1:15" ht="12.75">
      <c r="A30" s="305" t="s">
        <v>302</v>
      </c>
      <c r="B30" s="306"/>
      <c r="C30" s="117">
        <f>CEILING(IF(OR(B13=N43,B13=N44,B13=N62,B13=N63),B25/30,B25/100),1)*0.55</f>
        <v>2.75</v>
      </c>
      <c r="D30" s="117">
        <f>IF(C30&lt;=0.8,0.8,C30)</f>
        <v>2.75</v>
      </c>
      <c r="E30" s="112" t="str">
        <f>IF(B15=Q10,"XX",IF(B17=Q28,INDEX(tab7a!C3:G41,MATCH(B13,tab7a!B3:B41,0),MATCH(B15,tab7a!C2:G2,0)),INDEX(tab7a!H3:L41,MATCH(B13,tab7a!B3:B41,0),MATCH(B15,tab7a!H2:L2,0))))</f>
        <v>XX</v>
      </c>
      <c r="N30" s="45" t="s">
        <v>235</v>
      </c>
      <c r="O30" s="55"/>
    </row>
    <row r="31" spans="4:15" ht="13.5" thickBot="1">
      <c r="D31" s="74"/>
      <c r="G31" s="108"/>
      <c r="N31" s="46" t="s">
        <v>236</v>
      </c>
      <c r="O31" s="55"/>
    </row>
    <row r="32" spans="1:17" ht="12.75">
      <c r="A32" s="285" t="s">
        <v>299</v>
      </c>
      <c r="B32" s="286"/>
      <c r="C32" s="287" t="str">
        <f>IF(B17=Q28,INDEX(tab7b!C3:G41,MATCH(B13,tab7b!B3:B41,0),MATCH(B15,tab7b!C2:G2,0)),INDEX(tab7b!H3:L41,MATCH(B13,tab7b!B3:B41,0),MATCH(B15,tab7b!H2:L2,0)))</f>
        <v>XX</v>
      </c>
      <c r="D32" s="288"/>
      <c r="E32" s="289"/>
      <c r="Q32" s="34" t="s">
        <v>317</v>
      </c>
    </row>
    <row r="33" spans="1:17" ht="12.75">
      <c r="A33" s="285" t="s">
        <v>303</v>
      </c>
      <c r="B33" s="286"/>
      <c r="C33" s="287" t="str">
        <f>IF(B25&gt;=200,"Barra anti-pânico",IF(AND(B25&gt;50,B25&lt;200),"Sentido de Fuga",IF(OR(C32="Protegida",C32="Prova de Fumaça"),"Porta Corta Fogo","Porta Comum")))</f>
        <v>Barra anti-pânico</v>
      </c>
      <c r="D33" s="288"/>
      <c r="E33" s="289"/>
      <c r="Q33" s="34"/>
    </row>
    <row r="34" spans="1:17" ht="13.5" thickBot="1">
      <c r="A34" s="285" t="s">
        <v>600</v>
      </c>
      <c r="B34" s="286"/>
      <c r="C34" s="287" t="str">
        <f>IF(B17=Q28,INDEX(Tab8!C3:G41,MATCH(B13,Tab8!B3:B41,0),MATCH(B15,Tab8!C2:G2,0)),INDEX(Tab8!H3:L41,MATCH(B13,Tab8!B3:B41,0),MATCH(B15,Tab8!H2:L2,0)))</f>
        <v>NÃO</v>
      </c>
      <c r="D34" s="288"/>
      <c r="E34" s="289"/>
      <c r="Q34" s="34"/>
    </row>
    <row r="35" spans="1:15" ht="13.5" thickBot="1">
      <c r="A35" s="121" t="s">
        <v>326</v>
      </c>
      <c r="B35" s="120"/>
      <c r="C35" s="120"/>
      <c r="N35" s="47" t="s">
        <v>304</v>
      </c>
      <c r="O35" s="55"/>
    </row>
    <row r="36" spans="1:17" ht="12.75">
      <c r="A36" s="120" t="s">
        <v>604</v>
      </c>
      <c r="B36" s="120"/>
      <c r="C36" s="120"/>
      <c r="N36" s="45" t="s">
        <v>237</v>
      </c>
      <c r="O36" s="55"/>
      <c r="Q36" s="84" t="s">
        <v>162</v>
      </c>
    </row>
    <row r="37" spans="1:17" ht="13.5" thickBot="1">
      <c r="A37" s="273" t="s">
        <v>325</v>
      </c>
      <c r="B37" s="273"/>
      <c r="C37" s="273"/>
      <c r="D37" s="273"/>
      <c r="E37" s="273"/>
      <c r="N37" s="46" t="s">
        <v>238</v>
      </c>
      <c r="O37" s="55"/>
      <c r="Q37" s="85" t="s">
        <v>163</v>
      </c>
    </row>
    <row r="38" spans="1:5" ht="13.5" thickBot="1">
      <c r="A38" s="274"/>
      <c r="B38" s="275"/>
      <c r="C38" s="275"/>
      <c r="D38" s="275"/>
      <c r="E38" s="276"/>
    </row>
    <row r="39" spans="1:15" ht="12.75">
      <c r="A39" s="277"/>
      <c r="B39" s="278"/>
      <c r="C39" s="278"/>
      <c r="D39" s="278"/>
      <c r="E39" s="279"/>
      <c r="N39" s="47" t="s">
        <v>239</v>
      </c>
      <c r="O39" s="55"/>
    </row>
    <row r="40" spans="1:15" ht="12.75">
      <c r="A40" s="277"/>
      <c r="B40" s="278"/>
      <c r="C40" s="278"/>
      <c r="D40" s="278"/>
      <c r="E40" s="279"/>
      <c r="N40" s="45" t="s">
        <v>240</v>
      </c>
      <c r="O40" s="55"/>
    </row>
    <row r="41" spans="1:15" ht="12.75">
      <c r="A41" s="277"/>
      <c r="B41" s="278"/>
      <c r="C41" s="278"/>
      <c r="D41" s="278"/>
      <c r="E41" s="279"/>
      <c r="N41" s="45" t="s">
        <v>241</v>
      </c>
      <c r="O41" s="55"/>
    </row>
    <row r="42" spans="1:15" ht="12.75">
      <c r="A42" s="277"/>
      <c r="B42" s="278"/>
      <c r="C42" s="278"/>
      <c r="D42" s="278"/>
      <c r="E42" s="279"/>
      <c r="N42" s="45" t="s">
        <v>242</v>
      </c>
      <c r="O42" s="55"/>
    </row>
    <row r="43" spans="1:15" ht="12.75">
      <c r="A43" s="277"/>
      <c r="B43" s="278"/>
      <c r="C43" s="278"/>
      <c r="D43" s="278"/>
      <c r="E43" s="279"/>
      <c r="N43" s="45" t="s">
        <v>243</v>
      </c>
      <c r="O43" s="55"/>
    </row>
    <row r="44" spans="1:15" ht="13.5" thickBot="1">
      <c r="A44" s="277"/>
      <c r="B44" s="278"/>
      <c r="C44" s="278"/>
      <c r="D44" s="278"/>
      <c r="E44" s="279"/>
      <c r="N44" s="46" t="s">
        <v>244</v>
      </c>
      <c r="O44" s="55"/>
    </row>
    <row r="45" spans="1:5" ht="13.5" thickBot="1">
      <c r="A45" s="277"/>
      <c r="B45" s="278"/>
      <c r="C45" s="278"/>
      <c r="D45" s="278"/>
      <c r="E45" s="279"/>
    </row>
    <row r="46" spans="1:15" ht="12.75">
      <c r="A46" s="277"/>
      <c r="B46" s="278"/>
      <c r="C46" s="278"/>
      <c r="D46" s="278"/>
      <c r="E46" s="279"/>
      <c r="N46" s="47" t="s">
        <v>245</v>
      </c>
      <c r="O46" s="55"/>
    </row>
    <row r="47" spans="1:15" ht="12.75">
      <c r="A47" s="277"/>
      <c r="B47" s="278"/>
      <c r="C47" s="278"/>
      <c r="D47" s="278"/>
      <c r="E47" s="279"/>
      <c r="N47" s="45" t="s">
        <v>246</v>
      </c>
      <c r="O47" s="55"/>
    </row>
    <row r="48" spans="1:15" ht="12.75">
      <c r="A48" s="277"/>
      <c r="B48" s="278"/>
      <c r="C48" s="278"/>
      <c r="D48" s="278"/>
      <c r="E48" s="279"/>
      <c r="N48" s="45" t="s">
        <v>247</v>
      </c>
      <c r="O48" s="55"/>
    </row>
    <row r="49" spans="1:15" ht="12.75">
      <c r="A49" s="277"/>
      <c r="B49" s="278"/>
      <c r="C49" s="278"/>
      <c r="D49" s="278"/>
      <c r="E49" s="279"/>
      <c r="N49" s="45" t="s">
        <v>248</v>
      </c>
      <c r="O49" s="55"/>
    </row>
    <row r="50" spans="1:15" ht="15" customHeight="1">
      <c r="A50" s="277"/>
      <c r="B50" s="278"/>
      <c r="C50" s="278"/>
      <c r="D50" s="278"/>
      <c r="E50" s="279"/>
      <c r="N50" s="54" t="s">
        <v>294</v>
      </c>
      <c r="O50" s="57"/>
    </row>
    <row r="51" spans="1:15" ht="12.75">
      <c r="A51" s="277"/>
      <c r="B51" s="278"/>
      <c r="C51" s="278"/>
      <c r="D51" s="278"/>
      <c r="E51" s="279"/>
      <c r="N51" s="45" t="s">
        <v>249</v>
      </c>
      <c r="O51" s="55"/>
    </row>
    <row r="52" spans="1:15" ht="12.75">
      <c r="A52" s="277"/>
      <c r="B52" s="278"/>
      <c r="C52" s="278"/>
      <c r="D52" s="278"/>
      <c r="E52" s="279"/>
      <c r="N52" s="45" t="s">
        <v>250</v>
      </c>
      <c r="O52" s="55"/>
    </row>
    <row r="53" spans="1:15" ht="13.5" thickBot="1">
      <c r="A53" s="277"/>
      <c r="B53" s="278"/>
      <c r="C53" s="278"/>
      <c r="D53" s="278"/>
      <c r="E53" s="279"/>
      <c r="N53" s="46" t="s">
        <v>251</v>
      </c>
      <c r="O53" s="55"/>
    </row>
    <row r="54" spans="1:5" ht="13.5" thickBot="1">
      <c r="A54" s="277"/>
      <c r="B54" s="278"/>
      <c r="C54" s="278"/>
      <c r="D54" s="278"/>
      <c r="E54" s="279"/>
    </row>
    <row r="55" spans="1:15" ht="12.75">
      <c r="A55" s="280"/>
      <c r="B55" s="281"/>
      <c r="C55" s="281"/>
      <c r="D55" s="281"/>
      <c r="E55" s="282"/>
      <c r="N55" s="47" t="s">
        <v>252</v>
      </c>
      <c r="O55" s="55"/>
    </row>
    <row r="56" spans="1:15" ht="12.75">
      <c r="A56" s="113"/>
      <c r="C56" s="119"/>
      <c r="D56" s="119"/>
      <c r="E56" s="119"/>
      <c r="N56" s="48" t="s">
        <v>253</v>
      </c>
      <c r="O56" s="55"/>
    </row>
    <row r="57" spans="3:15" ht="12.75">
      <c r="C57" s="119"/>
      <c r="D57" s="119"/>
      <c r="E57" s="119"/>
      <c r="N57" s="45" t="s">
        <v>254</v>
      </c>
      <c r="O57" s="55"/>
    </row>
    <row r="58" spans="2:15" ht="12.75">
      <c r="B58" s="113"/>
      <c r="N58" s="45" t="s">
        <v>255</v>
      </c>
      <c r="O58" s="55"/>
    </row>
    <row r="59" spans="2:15" ht="13.5" thickBot="1">
      <c r="B59" s="113"/>
      <c r="N59" s="46" t="s">
        <v>256</v>
      </c>
      <c r="O59" s="55"/>
    </row>
    <row r="60" spans="3:5" ht="13.5" thickBot="1">
      <c r="C60" s="119"/>
      <c r="D60" s="119"/>
      <c r="E60" s="119"/>
    </row>
    <row r="61" spans="3:15" ht="12.75">
      <c r="C61" s="284" t="str">
        <f>CONCATENATE(A7," - ",B7)</f>
        <v>RESP. TÉCNICO - JOÃO DA SILVA</v>
      </c>
      <c r="D61" s="284"/>
      <c r="E61" s="284"/>
      <c r="N61" s="47" t="s">
        <v>257</v>
      </c>
      <c r="O61" s="55"/>
    </row>
    <row r="62" spans="3:15" ht="12.75">
      <c r="C62" s="300" t="str">
        <f>CONCATENATE(D7," - ",E7)</f>
        <v>CREA - 1111-D/PR</v>
      </c>
      <c r="D62" s="300"/>
      <c r="E62" s="300"/>
      <c r="N62" s="45" t="s">
        <v>273</v>
      </c>
      <c r="O62" s="55"/>
    </row>
    <row r="63" spans="14:15" ht="12.75" hidden="1">
      <c r="N63" s="45" t="s">
        <v>258</v>
      </c>
      <c r="O63" s="55"/>
    </row>
    <row r="64" spans="14:15" ht="12.75" hidden="1">
      <c r="N64" s="45" t="s">
        <v>259</v>
      </c>
      <c r="O64" s="55"/>
    </row>
    <row r="65" spans="14:15" ht="13.5" hidden="1" thickBot="1">
      <c r="N65" s="46" t="s">
        <v>260</v>
      </c>
      <c r="O65" s="55"/>
    </row>
    <row r="66" ht="13.5" hidden="1" thickBot="1"/>
    <row r="67" spans="14:15" ht="12.75" hidden="1">
      <c r="N67" s="47" t="s">
        <v>264</v>
      </c>
      <c r="O67" s="55"/>
    </row>
    <row r="68" spans="14:15" ht="12.75" hidden="1">
      <c r="N68" s="45" t="s">
        <v>262</v>
      </c>
      <c r="O68" s="55"/>
    </row>
    <row r="69" spans="14:15" ht="12.75" hidden="1">
      <c r="N69" s="45" t="s">
        <v>263</v>
      </c>
      <c r="O69" s="55"/>
    </row>
    <row r="70" spans="14:15" ht="13.5" hidden="1" thickBot="1">
      <c r="N70" s="46" t="s">
        <v>261</v>
      </c>
      <c r="O70" s="55"/>
    </row>
  </sheetData>
  <sheetProtection password="CF56" sheet="1" objects="1" scenarios="1"/>
  <mergeCells count="29">
    <mergeCell ref="C62:E62"/>
    <mergeCell ref="B4:E4"/>
    <mergeCell ref="B6:E6"/>
    <mergeCell ref="A1:E1"/>
    <mergeCell ref="B17:E17"/>
    <mergeCell ref="B19:E19"/>
    <mergeCell ref="C23:D23"/>
    <mergeCell ref="A28:B28"/>
    <mergeCell ref="A29:B29"/>
    <mergeCell ref="A30:B30"/>
    <mergeCell ref="A27:B27"/>
    <mergeCell ref="B13:E13"/>
    <mergeCell ref="B15:E15"/>
    <mergeCell ref="B21:E21"/>
    <mergeCell ref="B3:E3"/>
    <mergeCell ref="B5:E5"/>
    <mergeCell ref="B7:C7"/>
    <mergeCell ref="C25:D25"/>
    <mergeCell ref="B11:E11"/>
    <mergeCell ref="A37:E37"/>
    <mergeCell ref="A38:E55"/>
    <mergeCell ref="B8:C8"/>
    <mergeCell ref="C61:E61"/>
    <mergeCell ref="A32:B32"/>
    <mergeCell ref="A33:B33"/>
    <mergeCell ref="C32:E32"/>
    <mergeCell ref="C33:E33"/>
    <mergeCell ref="A34:B34"/>
    <mergeCell ref="C34:E34"/>
  </mergeCells>
  <conditionalFormatting sqref="E23">
    <cfRule type="expression" priority="1" dxfId="1" stopIfTrue="1">
      <formula>$C$23=""</formula>
    </cfRule>
  </conditionalFormatting>
  <dataValidations count="9">
    <dataValidation type="list" allowBlank="1" showInputMessage="1" showErrorMessage="1" promptTitle="Selecione Classificação" prompt="..." sqref="B13">
      <formula1>IF(B11=N10,N22:N24,IF(B11=N11,N26:N27,IF(B11=N12,N29:N31,IF(B11=N13,N35:N37,IF(B11=N14,N39:N44,IF(B11=N15,N46:N53,IF(B11=N16,N55:N59,IF(B11=N17,N61:N65,N67:N70))))))))</formula1>
    </dataValidation>
    <dataValidation type="list" allowBlank="1" showInputMessage="1" showErrorMessage="1" promptTitle="Selecione Características" prompt="..." sqref="B19">
      <formula1>$Q$21:$Q$23</formula1>
    </dataValidation>
    <dataValidation type="list" allowBlank="1" showInputMessage="1" showErrorMessage="1" promptTitle="Selecione Dimensões" prompt="..." sqref="B17">
      <formula1>$Q$28:$Q$29</formula1>
    </dataValidation>
    <dataValidation type="list" showInputMessage="1" showErrorMessage="1" promptTitle="Selecione tipo da edificação" prompt="..." error="Dados Inválidos" sqref="B11:E11">
      <formula1>$N$10:$N$20</formula1>
    </dataValidation>
    <dataValidation type="list" allowBlank="1" showInputMessage="1" showErrorMessage="1" promptTitle="Selecione Altura" prompt="..." sqref="B15">
      <formula1>$Q$10:$Q$14</formula1>
    </dataValidation>
    <dataValidation type="list" allowBlank="1" showInputMessage="1" showErrorMessage="1" sqref="B21">
      <formula1>$Q$36:$Q$37</formula1>
    </dataValidation>
    <dataValidation type="custom" allowBlank="1" showErrorMessage="1" errorTitle="Erro na validação de dados." error="Valor não previsto para esta célula!" sqref="E23">
      <formula1>IF(C23="",E23="",ABS(E23))</formula1>
    </dataValidation>
    <dataValidation type="decimal" allowBlank="1" showInputMessage="1" showErrorMessage="1" errorTitle="Erro no tipo de dado informado!" error="Está celula só aceita números." sqref="B23">
      <formula1>0</formula1>
      <formula2>1000000</formula2>
    </dataValidation>
    <dataValidation type="whole" allowBlank="1" showInputMessage="1" showErrorMessage="1" errorTitle="Erro no tipo de dado informado" error="Está célula só aceita números inteiros." sqref="E8">
      <formula1>0</formula1>
      <formula2>100</formula2>
    </dataValidation>
  </dataValidations>
  <printOptions/>
  <pageMargins left="0.41" right="0.36" top="0.96" bottom="0.51" header="0.492125985" footer="0.492125985"/>
  <pageSetup horizontalDpi="600" verticalDpi="600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/>
  <dimension ref="A1:V482"/>
  <sheetViews>
    <sheetView showGridLines="0" zoomScalePageLayoutView="0" workbookViewId="0" topLeftCell="A7">
      <selection activeCell="E28" sqref="E28"/>
    </sheetView>
  </sheetViews>
  <sheetFormatPr defaultColWidth="0" defaultRowHeight="12.75" zeroHeight="1"/>
  <cols>
    <col min="1" max="1" width="28.140625" style="195" customWidth="1"/>
    <col min="2" max="2" width="32.00390625" style="195" customWidth="1"/>
    <col min="3" max="3" width="17.7109375" style="231" customWidth="1"/>
    <col min="4" max="4" width="11.421875" style="231" customWidth="1"/>
    <col min="5" max="5" width="14.7109375" style="195" customWidth="1"/>
    <col min="6" max="6" width="10.00390625" style="195" hidden="1" customWidth="1"/>
    <col min="7" max="7" width="15.140625" style="195" hidden="1" customWidth="1"/>
    <col min="8" max="8" width="0" style="195" hidden="1" customWidth="1"/>
    <col min="9" max="9" width="10.8515625" style="195" hidden="1" customWidth="1"/>
    <col min="10" max="10" width="11.57421875" style="232" hidden="1" customWidth="1"/>
    <col min="11" max="11" width="61.421875" style="243" hidden="1" customWidth="1"/>
    <col min="12" max="12" width="28.421875" style="195" hidden="1" customWidth="1"/>
    <col min="13" max="13" width="40.421875" style="195" hidden="1" customWidth="1"/>
    <col min="14" max="14" width="10.7109375" style="195" hidden="1" customWidth="1"/>
    <col min="15" max="15" width="14.140625" style="195" hidden="1" customWidth="1"/>
    <col min="16" max="16" width="0" style="195" hidden="1" customWidth="1"/>
    <col min="17" max="17" width="28.421875" style="195" hidden="1" customWidth="1"/>
    <col min="18" max="18" width="0" style="195" hidden="1" customWidth="1"/>
    <col min="19" max="19" width="28.421875" style="195" hidden="1" customWidth="1"/>
    <col min="20" max="20" width="6.00390625" style="195" hidden="1" customWidth="1"/>
    <col min="21" max="21" width="10.8515625" style="195" hidden="1" customWidth="1"/>
    <col min="22" max="22" width="5.00390625" style="195" hidden="1" customWidth="1"/>
    <col min="23" max="16384" width="0" style="195" hidden="1" customWidth="1"/>
  </cols>
  <sheetData>
    <row r="1" spans="1:15" s="151" customFormat="1" ht="13.5" thickBot="1">
      <c r="A1" s="150"/>
      <c r="B1" s="150"/>
      <c r="C1" s="150"/>
      <c r="D1" s="150"/>
      <c r="E1" s="150"/>
      <c r="I1" s="152"/>
      <c r="J1" s="153"/>
      <c r="K1" s="154"/>
      <c r="N1" s="155"/>
      <c r="O1" s="155"/>
    </row>
    <row r="2" spans="1:22" s="159" customFormat="1" ht="15.75" thickBot="1">
      <c r="A2" s="156"/>
      <c r="B2" s="307" t="s">
        <v>529</v>
      </c>
      <c r="C2" s="307"/>
      <c r="D2" s="157"/>
      <c r="E2" s="158"/>
      <c r="F2" s="151"/>
      <c r="G2" s="151"/>
      <c r="I2" s="160"/>
      <c r="J2" s="161"/>
      <c r="K2" s="162" t="str">
        <f>CONCATENATE(L2," - ",M2)</f>
        <v>OCUPAÇÃO - DESCRIÇAO</v>
      </c>
      <c r="L2" s="162" t="s">
        <v>214</v>
      </c>
      <c r="M2" s="163" t="s">
        <v>328</v>
      </c>
      <c r="N2" s="164" t="s">
        <v>216</v>
      </c>
      <c r="O2" s="165" t="s">
        <v>329</v>
      </c>
      <c r="P2" s="229"/>
      <c r="Q2" s="166" t="s">
        <v>331</v>
      </c>
      <c r="R2" s="229"/>
      <c r="S2" s="167" t="s">
        <v>530</v>
      </c>
      <c r="T2" s="167" t="s">
        <v>531</v>
      </c>
      <c r="U2" s="167" t="s">
        <v>532</v>
      </c>
      <c r="V2" s="167" t="s">
        <v>533</v>
      </c>
    </row>
    <row r="3" spans="1:22" s="151" customFormat="1" ht="15.75">
      <c r="A3" s="159"/>
      <c r="B3" s="308" t="s">
        <v>534</v>
      </c>
      <c r="C3" s="308"/>
      <c r="D3" s="159"/>
      <c r="E3" s="159"/>
      <c r="I3" s="160"/>
      <c r="J3" s="153"/>
      <c r="K3" s="168" t="str">
        <f aca="true" t="shared" si="0" ref="K3:K66">CONCATENATE(L3," - ",M3)</f>
        <v>RESIDENCIAL - Alojamento Estudantis</v>
      </c>
      <c r="L3" s="169" t="s">
        <v>331</v>
      </c>
      <c r="M3" s="170" t="s">
        <v>332</v>
      </c>
      <c r="N3" s="171" t="s">
        <v>9</v>
      </c>
      <c r="O3" s="171">
        <v>300</v>
      </c>
      <c r="P3" s="195"/>
      <c r="Q3" s="172" t="s">
        <v>342</v>
      </c>
      <c r="R3" s="195"/>
      <c r="S3" s="166" t="s">
        <v>331</v>
      </c>
      <c r="T3" s="166" t="s">
        <v>535</v>
      </c>
      <c r="U3" s="166" t="s">
        <v>536</v>
      </c>
      <c r="V3" s="166" t="s">
        <v>537</v>
      </c>
    </row>
    <row r="4" spans="1:22" s="151" customFormat="1" ht="15.75">
      <c r="A4" s="173"/>
      <c r="B4" s="309" t="s">
        <v>538</v>
      </c>
      <c r="C4" s="309"/>
      <c r="D4" s="174"/>
      <c r="E4" s="175"/>
      <c r="I4" s="160"/>
      <c r="J4" s="153"/>
      <c r="K4" s="176" t="str">
        <f t="shared" si="0"/>
        <v>RESIDENCIAL - Apartamentos</v>
      </c>
      <c r="L4" s="166" t="s">
        <v>331</v>
      </c>
      <c r="M4" s="177" t="s">
        <v>335</v>
      </c>
      <c r="N4" s="178" t="s">
        <v>12</v>
      </c>
      <c r="O4" s="178">
        <v>300</v>
      </c>
      <c r="P4" s="195"/>
      <c r="Q4" s="179" t="s">
        <v>346</v>
      </c>
      <c r="R4" s="195"/>
      <c r="S4" s="166" t="s">
        <v>331</v>
      </c>
      <c r="T4" s="166" t="s">
        <v>539</v>
      </c>
      <c r="U4" s="166" t="s">
        <v>540</v>
      </c>
      <c r="V4" s="166" t="s">
        <v>541</v>
      </c>
    </row>
    <row r="5" spans="1:22" s="151" customFormat="1" ht="12.75">
      <c r="A5" s="180"/>
      <c r="D5" s="180"/>
      <c r="E5" s="180"/>
      <c r="F5" s="180"/>
      <c r="G5" s="180"/>
      <c r="J5" s="153"/>
      <c r="K5" s="176" t="str">
        <f t="shared" si="0"/>
        <v>RESIDENCIAL - Casas Térreas e Sobrados</v>
      </c>
      <c r="L5" s="166" t="s">
        <v>331</v>
      </c>
      <c r="M5" s="177" t="s">
        <v>338</v>
      </c>
      <c r="N5" s="178" t="s">
        <v>9</v>
      </c>
      <c r="O5" s="178">
        <v>300</v>
      </c>
      <c r="P5" s="195"/>
      <c r="Q5" s="172" t="s">
        <v>376</v>
      </c>
      <c r="R5" s="195"/>
      <c r="S5" s="166" t="s">
        <v>331</v>
      </c>
      <c r="T5" s="166" t="s">
        <v>542</v>
      </c>
      <c r="U5" s="166" t="s">
        <v>543</v>
      </c>
      <c r="V5" s="166" t="s">
        <v>544</v>
      </c>
    </row>
    <row r="6" spans="1:22" s="151" customFormat="1" ht="18" customHeight="1">
      <c r="A6" s="312" t="s">
        <v>603</v>
      </c>
      <c r="B6" s="312"/>
      <c r="C6" s="312"/>
      <c r="D6" s="312"/>
      <c r="E6" s="312"/>
      <c r="F6" s="181"/>
      <c r="G6" s="182"/>
      <c r="J6" s="153"/>
      <c r="K6" s="176" t="str">
        <f t="shared" si="0"/>
        <v>RESIDENCIAL - Pensionatos</v>
      </c>
      <c r="L6" s="166" t="s">
        <v>331</v>
      </c>
      <c r="M6" s="177" t="s">
        <v>341</v>
      </c>
      <c r="N6" s="178" t="s">
        <v>15</v>
      </c>
      <c r="O6" s="178">
        <v>300</v>
      </c>
      <c r="P6" s="195"/>
      <c r="Q6" s="183" t="s">
        <v>390</v>
      </c>
      <c r="R6" s="195"/>
      <c r="S6" s="172" t="s">
        <v>342</v>
      </c>
      <c r="T6" s="172" t="s">
        <v>535</v>
      </c>
      <c r="U6" s="172" t="s">
        <v>545</v>
      </c>
      <c r="V6" s="172" t="s">
        <v>546</v>
      </c>
    </row>
    <row r="7" spans="1:22" ht="12.75">
      <c r="A7" s="230"/>
      <c r="B7" s="230"/>
      <c r="E7" s="231"/>
      <c r="K7" s="184" t="str">
        <f t="shared" si="0"/>
        <v>HOSPEDAGEM - Hotéis</v>
      </c>
      <c r="L7" s="185" t="s">
        <v>342</v>
      </c>
      <c r="M7" s="186" t="s">
        <v>343</v>
      </c>
      <c r="N7" s="187" t="s">
        <v>20</v>
      </c>
      <c r="O7" s="187">
        <v>500</v>
      </c>
      <c r="Q7" s="172" t="s">
        <v>395</v>
      </c>
      <c r="S7" s="172" t="s">
        <v>342</v>
      </c>
      <c r="T7" s="172" t="s">
        <v>539</v>
      </c>
      <c r="U7" s="172" t="s">
        <v>547</v>
      </c>
      <c r="V7" s="172" t="s">
        <v>548</v>
      </c>
    </row>
    <row r="8" spans="1:22" ht="15">
      <c r="A8" s="233" t="s">
        <v>549</v>
      </c>
      <c r="B8" s="233"/>
      <c r="C8" s="233"/>
      <c r="D8" s="233"/>
      <c r="E8" s="233"/>
      <c r="G8" s="234"/>
      <c r="K8" s="184" t="str">
        <f t="shared" si="0"/>
        <v>HOSPEDAGEM - Motéis</v>
      </c>
      <c r="L8" s="185" t="s">
        <v>342</v>
      </c>
      <c r="M8" s="186" t="s">
        <v>344</v>
      </c>
      <c r="N8" s="187" t="s">
        <v>20</v>
      </c>
      <c r="O8" s="187">
        <v>500</v>
      </c>
      <c r="Q8" s="188" t="s">
        <v>401</v>
      </c>
      <c r="S8" s="172" t="s">
        <v>342</v>
      </c>
      <c r="T8" s="172" t="s">
        <v>542</v>
      </c>
      <c r="U8" s="172" t="s">
        <v>550</v>
      </c>
      <c r="V8" s="172" t="s">
        <v>551</v>
      </c>
    </row>
    <row r="9" spans="1:22" ht="15">
      <c r="A9" s="233" t="s">
        <v>552</v>
      </c>
      <c r="B9" s="233"/>
      <c r="C9" s="233"/>
      <c r="D9" s="233"/>
      <c r="E9" s="233"/>
      <c r="K9" s="184" t="str">
        <f t="shared" si="0"/>
        <v>HOSPEDAGEM - Apart Hotéis</v>
      </c>
      <c r="L9" s="185" t="s">
        <v>342</v>
      </c>
      <c r="M9" s="186" t="s">
        <v>345</v>
      </c>
      <c r="N9" s="187" t="s">
        <v>23</v>
      </c>
      <c r="O9" s="187">
        <v>300</v>
      </c>
      <c r="Q9" s="187" t="s">
        <v>405</v>
      </c>
      <c r="S9" s="179" t="s">
        <v>346</v>
      </c>
      <c r="T9" s="179" t="s">
        <v>535</v>
      </c>
      <c r="U9" s="179" t="s">
        <v>545</v>
      </c>
      <c r="V9" s="179" t="s">
        <v>546</v>
      </c>
    </row>
    <row r="10" spans="1:22" ht="15">
      <c r="A10" s="233" t="s">
        <v>553</v>
      </c>
      <c r="B10" s="233"/>
      <c r="C10" s="233"/>
      <c r="D10" s="233"/>
      <c r="E10" s="233"/>
      <c r="K10" s="189" t="str">
        <f t="shared" si="0"/>
        <v>COMÉRCIO VAREJISTA - Acougues</v>
      </c>
      <c r="L10" s="190" t="s">
        <v>346</v>
      </c>
      <c r="M10" s="191" t="s">
        <v>347</v>
      </c>
      <c r="N10" s="192" t="s">
        <v>348</v>
      </c>
      <c r="O10" s="192">
        <v>700</v>
      </c>
      <c r="Q10" s="193" t="s">
        <v>408</v>
      </c>
      <c r="S10" s="179" t="s">
        <v>346</v>
      </c>
      <c r="T10" s="179" t="s">
        <v>539</v>
      </c>
      <c r="U10" s="179" t="s">
        <v>547</v>
      </c>
      <c r="V10" s="179" t="s">
        <v>548</v>
      </c>
    </row>
    <row r="11" spans="1:22" ht="14.25">
      <c r="A11" s="235"/>
      <c r="B11" s="119"/>
      <c r="C11" s="119"/>
      <c r="D11" s="119"/>
      <c r="E11" s="119"/>
      <c r="K11" s="189" t="str">
        <f t="shared" si="0"/>
        <v>COMÉRCIO VAREJISTA - Antiguidades</v>
      </c>
      <c r="L11" s="190" t="s">
        <v>346</v>
      </c>
      <c r="M11" s="191" t="s">
        <v>349</v>
      </c>
      <c r="N11" s="192" t="s">
        <v>348</v>
      </c>
      <c r="O11" s="192">
        <v>500</v>
      </c>
      <c r="S11" s="179" t="s">
        <v>346</v>
      </c>
      <c r="T11" s="179" t="s">
        <v>542</v>
      </c>
      <c r="U11" s="179" t="s">
        <v>550</v>
      </c>
      <c r="V11" s="179" t="s">
        <v>551</v>
      </c>
    </row>
    <row r="12" spans="1:22" ht="15">
      <c r="A12" s="236"/>
      <c r="B12" s="119"/>
      <c r="C12" s="119"/>
      <c r="D12" s="119"/>
      <c r="E12" s="119"/>
      <c r="K12" s="189" t="str">
        <f t="shared" si="0"/>
        <v>COMÉRCIO VAREJISTA - Aparelhos domésticos</v>
      </c>
      <c r="L12" s="190" t="s">
        <v>346</v>
      </c>
      <c r="M12" s="191" t="s">
        <v>350</v>
      </c>
      <c r="N12" s="192" t="s">
        <v>348</v>
      </c>
      <c r="O12" s="192">
        <v>300</v>
      </c>
      <c r="S12" s="172" t="s">
        <v>376</v>
      </c>
      <c r="T12" s="172" t="s">
        <v>535</v>
      </c>
      <c r="U12" s="172" t="s">
        <v>545</v>
      </c>
      <c r="V12" s="172" t="s">
        <v>546</v>
      </c>
    </row>
    <row r="13" spans="1:22" ht="15">
      <c r="A13" s="194" t="s">
        <v>554</v>
      </c>
      <c r="B13" s="310" t="str">
        <f>'CALCULO_ SAIDAS'!B3:E3</f>
        <v>EDIFÍCIO JOÃO DA SILVA</v>
      </c>
      <c r="C13" s="311"/>
      <c r="D13" s="311"/>
      <c r="E13" s="311"/>
      <c r="F13" s="229"/>
      <c r="G13" s="229"/>
      <c r="K13" s="189" t="str">
        <f t="shared" si="0"/>
        <v>COMÉRCIO VAREJISTA - Artigos de Bijouteria, metal, vidro</v>
      </c>
      <c r="L13" s="190" t="s">
        <v>346</v>
      </c>
      <c r="M13" s="191" t="s">
        <v>351</v>
      </c>
      <c r="N13" s="192" t="s">
        <v>348</v>
      </c>
      <c r="O13" s="192">
        <v>800</v>
      </c>
      <c r="S13" s="172" t="s">
        <v>376</v>
      </c>
      <c r="T13" s="172" t="s">
        <v>539</v>
      </c>
      <c r="U13" s="172" t="s">
        <v>547</v>
      </c>
      <c r="V13" s="172" t="s">
        <v>548</v>
      </c>
    </row>
    <row r="14" spans="1:22" ht="15">
      <c r="A14" s="194" t="s">
        <v>555</v>
      </c>
      <c r="B14" s="310" t="str">
        <f>'CALCULO_ SAIDAS'!B4:E4</f>
        <v>JOÃO DA SILVA</v>
      </c>
      <c r="C14" s="311"/>
      <c r="D14" s="311"/>
      <c r="E14" s="311"/>
      <c r="K14" s="189" t="str">
        <f t="shared" si="0"/>
        <v>COMÉRCIO VAREJISTA - Artigos de couro, borracharia, esportivos</v>
      </c>
      <c r="L14" s="190" t="s">
        <v>346</v>
      </c>
      <c r="M14" s="191" t="s">
        <v>352</v>
      </c>
      <c r="N14" s="192" t="s">
        <v>348</v>
      </c>
      <c r="O14" s="192">
        <v>800</v>
      </c>
      <c r="S14" s="172" t="s">
        <v>376</v>
      </c>
      <c r="T14" s="172" t="s">
        <v>542</v>
      </c>
      <c r="U14" s="172" t="s">
        <v>550</v>
      </c>
      <c r="V14" s="172" t="s">
        <v>551</v>
      </c>
    </row>
    <row r="15" spans="1:22" ht="15">
      <c r="A15" s="194" t="s">
        <v>556</v>
      </c>
      <c r="B15" s="310" t="str">
        <f>'CALCULO_ SAIDAS'!B5:E5</f>
        <v>RUA GENERAL OSÓRIO 2791</v>
      </c>
      <c r="C15" s="311"/>
      <c r="D15" s="311"/>
      <c r="E15" s="311"/>
      <c r="K15" s="189" t="str">
        <f t="shared" si="0"/>
        <v>COMÉRCIO VAREJISTA - Automóveis</v>
      </c>
      <c r="L15" s="190" t="s">
        <v>346</v>
      </c>
      <c r="M15" s="191" t="s">
        <v>353</v>
      </c>
      <c r="N15" s="192" t="s">
        <v>348</v>
      </c>
      <c r="O15" s="192">
        <v>200</v>
      </c>
      <c r="S15" s="183" t="s">
        <v>390</v>
      </c>
      <c r="T15" s="183" t="s">
        <v>535</v>
      </c>
      <c r="U15" s="183" t="s">
        <v>545</v>
      </c>
      <c r="V15" s="183" t="s">
        <v>546</v>
      </c>
    </row>
    <row r="16" spans="1:22" ht="15">
      <c r="A16" s="194" t="s">
        <v>557</v>
      </c>
      <c r="B16" s="310" t="str">
        <f>'CALCULO_ SAIDAS'!B6:E6</f>
        <v>CIRO NARDI</v>
      </c>
      <c r="C16" s="311"/>
      <c r="D16" s="311"/>
      <c r="E16" s="311"/>
      <c r="K16" s="189" t="str">
        <f t="shared" si="0"/>
        <v>COMÉRCIO VAREJISTA - Bebidas destiladas</v>
      </c>
      <c r="L16" s="190" t="s">
        <v>346</v>
      </c>
      <c r="M16" s="191" t="s">
        <v>354</v>
      </c>
      <c r="N16" s="192" t="s">
        <v>348</v>
      </c>
      <c r="O16" s="192">
        <v>700</v>
      </c>
      <c r="S16" s="183" t="s">
        <v>390</v>
      </c>
      <c r="T16" s="183" t="s">
        <v>539</v>
      </c>
      <c r="U16" s="183" t="s">
        <v>547</v>
      </c>
      <c r="V16" s="183" t="s">
        <v>548</v>
      </c>
    </row>
    <row r="17" spans="1:22" ht="15">
      <c r="A17" s="194" t="s">
        <v>558</v>
      </c>
      <c r="B17" s="313" t="str">
        <f>'CALCULO_ SAIDAS'!B7:C7</f>
        <v>JOÃO DA SILVA</v>
      </c>
      <c r="C17" s="314"/>
      <c r="D17" s="194" t="s">
        <v>559</v>
      </c>
      <c r="E17" s="191" t="str">
        <f>'CALCULO_ SAIDAS'!E7</f>
        <v>1111-D/PR</v>
      </c>
      <c r="K17" s="189" t="str">
        <f t="shared" si="0"/>
        <v>COMÉRCIO VAREJISTA - Brinquedos</v>
      </c>
      <c r="L17" s="190" t="s">
        <v>346</v>
      </c>
      <c r="M17" s="191" t="s">
        <v>355</v>
      </c>
      <c r="N17" s="192" t="s">
        <v>348</v>
      </c>
      <c r="O17" s="192">
        <v>500</v>
      </c>
      <c r="S17" s="183" t="s">
        <v>390</v>
      </c>
      <c r="T17" s="183" t="s">
        <v>542</v>
      </c>
      <c r="U17" s="183" t="s">
        <v>550</v>
      </c>
      <c r="V17" s="183" t="s">
        <v>551</v>
      </c>
    </row>
    <row r="18" spans="1:22" ht="17.25" customHeight="1">
      <c r="A18" s="194" t="s">
        <v>560</v>
      </c>
      <c r="B18" s="252" t="s">
        <v>408</v>
      </c>
      <c r="C18" s="315" t="s">
        <v>561</v>
      </c>
      <c r="D18" s="316"/>
      <c r="E18" s="192">
        <f>'CALCULO_ SAIDAS'!E8</f>
        <v>1</v>
      </c>
      <c r="K18" s="189" t="str">
        <f t="shared" si="0"/>
        <v>COMÉRCIO VAREJISTA - Cabeleireiro</v>
      </c>
      <c r="L18" s="190" t="s">
        <v>346</v>
      </c>
      <c r="M18" s="191" t="s">
        <v>356</v>
      </c>
      <c r="N18" s="192" t="s">
        <v>348</v>
      </c>
      <c r="O18" s="192">
        <v>300</v>
      </c>
      <c r="S18" s="172" t="s">
        <v>395</v>
      </c>
      <c r="T18" s="172" t="s">
        <v>535</v>
      </c>
      <c r="U18" s="172" t="s">
        <v>545</v>
      </c>
      <c r="V18" s="172" t="s">
        <v>546</v>
      </c>
    </row>
    <row r="19" spans="1:22" ht="15">
      <c r="A19" s="194" t="s">
        <v>562</v>
      </c>
      <c r="B19" s="317" t="s">
        <v>432</v>
      </c>
      <c r="C19" s="318"/>
      <c r="D19" s="318"/>
      <c r="E19" s="319"/>
      <c r="K19" s="189" t="str">
        <f t="shared" si="0"/>
        <v>COMÉRCIO VAREJISTA - Calçados</v>
      </c>
      <c r="L19" s="190" t="s">
        <v>346</v>
      </c>
      <c r="M19" s="191" t="s">
        <v>357</v>
      </c>
      <c r="N19" s="192" t="s">
        <v>348</v>
      </c>
      <c r="O19" s="192">
        <v>500</v>
      </c>
      <c r="S19" s="172" t="s">
        <v>395</v>
      </c>
      <c r="T19" s="172" t="s">
        <v>539</v>
      </c>
      <c r="U19" s="172" t="s">
        <v>547</v>
      </c>
      <c r="V19" s="172" t="s">
        <v>548</v>
      </c>
    </row>
    <row r="20" spans="1:22" ht="15">
      <c r="A20" s="196" t="s">
        <v>563</v>
      </c>
      <c r="B20" s="196" t="s">
        <v>564</v>
      </c>
      <c r="C20" s="320" t="s">
        <v>602</v>
      </c>
      <c r="D20" s="321"/>
      <c r="E20" s="321"/>
      <c r="K20" s="189" t="str">
        <f t="shared" si="0"/>
        <v>COMÉRCIO VAREJISTA - Drogarias</v>
      </c>
      <c r="L20" s="190" t="s">
        <v>346</v>
      </c>
      <c r="M20" s="191" t="s">
        <v>358</v>
      </c>
      <c r="N20" s="192" t="s">
        <v>348</v>
      </c>
      <c r="O20" s="192">
        <v>1000</v>
      </c>
      <c r="S20" s="172" t="s">
        <v>395</v>
      </c>
      <c r="T20" s="172" t="s">
        <v>542</v>
      </c>
      <c r="U20" s="172" t="s">
        <v>550</v>
      </c>
      <c r="V20" s="172" t="s">
        <v>551</v>
      </c>
    </row>
    <row r="21" spans="1:22" ht="14.25">
      <c r="A21" s="253">
        <v>5</v>
      </c>
      <c r="B21" s="253">
        <v>0</v>
      </c>
      <c r="C21" s="322">
        <f>SUM(A21:B21)</f>
        <v>5</v>
      </c>
      <c r="D21" s="323"/>
      <c r="E21" s="323"/>
      <c r="K21" s="189" t="str">
        <f t="shared" si="0"/>
        <v>COMÉRCIO VAREJISTA - Ferragens</v>
      </c>
      <c r="L21" s="190" t="s">
        <v>346</v>
      </c>
      <c r="M21" s="191" t="s">
        <v>359</v>
      </c>
      <c r="N21" s="192" t="s">
        <v>348</v>
      </c>
      <c r="O21" s="192">
        <v>300</v>
      </c>
      <c r="S21" s="188" t="s">
        <v>401</v>
      </c>
      <c r="T21" s="188" t="s">
        <v>535</v>
      </c>
      <c r="U21" s="188" t="s">
        <v>545</v>
      </c>
      <c r="V21" s="188" t="s">
        <v>546</v>
      </c>
    </row>
    <row r="22" spans="1:22" ht="30">
      <c r="A22" s="194" t="s">
        <v>565</v>
      </c>
      <c r="B22" s="197">
        <f>IF(ISERROR(INDEX(O3:O184,MATCH(CONCATENATE(B18," - ",B19),K3:K184,0),1)),"DESCRIÇÃO",INDEX(O3:O184,MATCH(CONCATENATE(B18," - ",B19),K3:K184,0),1))</f>
        <v>1700</v>
      </c>
      <c r="C22" s="194" t="s">
        <v>566</v>
      </c>
      <c r="D22" s="324" t="str">
        <f>IF(B22&lt;=300,"RISCO LEVE",IF(B22&gt;1200,"RISCO ELEVADO","RISCO MODERADO"))</f>
        <v>RISCO ELEVADO</v>
      </c>
      <c r="E22" s="324"/>
      <c r="K22" s="189" t="str">
        <f t="shared" si="0"/>
        <v>COMÉRCIO VAREJISTA - Floricultura</v>
      </c>
      <c r="L22" s="190" t="s">
        <v>346</v>
      </c>
      <c r="M22" s="191" t="s">
        <v>360</v>
      </c>
      <c r="N22" s="192" t="s">
        <v>348</v>
      </c>
      <c r="O22" s="192">
        <v>80</v>
      </c>
      <c r="S22" s="188" t="s">
        <v>401</v>
      </c>
      <c r="T22" s="188" t="s">
        <v>539</v>
      </c>
      <c r="U22" s="188" t="s">
        <v>547</v>
      </c>
      <c r="V22" s="188" t="s">
        <v>548</v>
      </c>
    </row>
    <row r="23" spans="1:22" s="151" customFormat="1" ht="15">
      <c r="A23" s="198"/>
      <c r="B23" s="199"/>
      <c r="C23" s="198"/>
      <c r="D23" s="200"/>
      <c r="E23" s="200"/>
      <c r="J23" s="153"/>
      <c r="K23" s="189" t="str">
        <f t="shared" si="0"/>
        <v>COMÉRCIO VAREJISTA - Galeria de quadros</v>
      </c>
      <c r="L23" s="190" t="s">
        <v>346</v>
      </c>
      <c r="M23" s="191" t="s">
        <v>361</v>
      </c>
      <c r="N23" s="192" t="s">
        <v>348</v>
      </c>
      <c r="O23" s="192">
        <v>200</v>
      </c>
      <c r="P23" s="195"/>
      <c r="Q23" s="195"/>
      <c r="R23" s="195"/>
      <c r="S23" s="188" t="s">
        <v>401</v>
      </c>
      <c r="T23" s="188" t="s">
        <v>542</v>
      </c>
      <c r="U23" s="188" t="s">
        <v>550</v>
      </c>
      <c r="V23" s="188" t="s">
        <v>551</v>
      </c>
    </row>
    <row r="24" spans="1:22" ht="12.75" customHeight="1">
      <c r="A24" s="237" t="s">
        <v>567</v>
      </c>
      <c r="B24" s="119"/>
      <c r="C24" s="119"/>
      <c r="D24" s="119"/>
      <c r="E24" s="119"/>
      <c r="K24" s="189" t="str">
        <f t="shared" si="0"/>
        <v>COMÉRCIO VAREJISTA - Livrarias</v>
      </c>
      <c r="L24" s="190" t="s">
        <v>346</v>
      </c>
      <c r="M24" s="191" t="s">
        <v>362</v>
      </c>
      <c r="N24" s="192" t="s">
        <v>348</v>
      </c>
      <c r="O24" s="192">
        <v>1000</v>
      </c>
      <c r="S24" s="187" t="s">
        <v>405</v>
      </c>
      <c r="T24" s="187" t="s">
        <v>535</v>
      </c>
      <c r="U24" s="187" t="s">
        <v>545</v>
      </c>
      <c r="V24" s="187" t="s">
        <v>546</v>
      </c>
    </row>
    <row r="25" spans="1:22" ht="12.75">
      <c r="A25" s="325" t="s">
        <v>568</v>
      </c>
      <c r="B25" s="325"/>
      <c r="C25" s="251" t="str">
        <f>IF(OR(B19="Casas Térreas e Sobrados",C21&lt;100),"NÃO","SIM")</f>
        <v>NÃO</v>
      </c>
      <c r="D25" s="55"/>
      <c r="E25" s="262" t="s">
        <v>580</v>
      </c>
      <c r="K25" s="189" t="str">
        <f t="shared" si="0"/>
        <v>COMÉRCIO VAREJISTA - Lojas de Departamentos ou Centro compras</v>
      </c>
      <c r="L25" s="190" t="s">
        <v>346</v>
      </c>
      <c r="M25" s="191" t="s">
        <v>363</v>
      </c>
      <c r="N25" s="192" t="s">
        <v>348</v>
      </c>
      <c r="O25" s="192">
        <v>300</v>
      </c>
      <c r="S25" s="187" t="s">
        <v>405</v>
      </c>
      <c r="T25" s="187" t="s">
        <v>539</v>
      </c>
      <c r="U25" s="187" t="s">
        <v>547</v>
      </c>
      <c r="V25" s="187" t="s">
        <v>548</v>
      </c>
    </row>
    <row r="26" spans="1:22" ht="12.75" customHeight="1">
      <c r="A26" s="325" t="s">
        <v>569</v>
      </c>
      <c r="B26" s="325"/>
      <c r="C26" s="251" t="str">
        <f>IF(OR(AND(D22="RISCO LEVE",E18&gt;2),C21&gt;=1500),"SIM",IF(OR(D22="RISCO MODERADO",D22="RISCO ELEVADO"),"SIM",IF(OR(B18=Q6,B18=Q7,B18=Q9),"SIM","NÃO")))</f>
        <v>SIM</v>
      </c>
      <c r="D26" s="55"/>
      <c r="E26" s="262" t="s">
        <v>589</v>
      </c>
      <c r="K26" s="189" t="str">
        <f t="shared" si="0"/>
        <v>COMÉRCIO VAREJISTA - Materiais fotográficos</v>
      </c>
      <c r="L26" s="190" t="s">
        <v>346</v>
      </c>
      <c r="M26" s="191" t="s">
        <v>364</v>
      </c>
      <c r="N26" s="192" t="s">
        <v>348</v>
      </c>
      <c r="O26" s="192">
        <v>300</v>
      </c>
      <c r="S26" s="187" t="s">
        <v>405</v>
      </c>
      <c r="T26" s="187" t="s">
        <v>542</v>
      </c>
      <c r="U26" s="187" t="s">
        <v>550</v>
      </c>
      <c r="V26" s="187" t="s">
        <v>551</v>
      </c>
    </row>
    <row r="27" spans="1:22" ht="12.75">
      <c r="A27" s="325" t="s">
        <v>570</v>
      </c>
      <c r="B27" s="325"/>
      <c r="C27" s="254" t="s">
        <v>598</v>
      </c>
      <c r="D27" s="55"/>
      <c r="E27" s="262" t="s">
        <v>598</v>
      </c>
      <c r="K27" s="189" t="str">
        <f t="shared" si="0"/>
        <v>COMÉRCIO VAREJISTA - Móveis</v>
      </c>
      <c r="L27" s="190" t="s">
        <v>346</v>
      </c>
      <c r="M27" s="191" t="s">
        <v>365</v>
      </c>
      <c r="N27" s="192" t="s">
        <v>348</v>
      </c>
      <c r="O27" s="192">
        <v>300</v>
      </c>
      <c r="S27" s="193" t="s">
        <v>408</v>
      </c>
      <c r="T27" s="193" t="s">
        <v>535</v>
      </c>
      <c r="U27" s="193" t="s">
        <v>571</v>
      </c>
      <c r="V27" s="193" t="s">
        <v>541</v>
      </c>
    </row>
    <row r="28" spans="1:22" ht="12.75">
      <c r="A28" s="325" t="s">
        <v>572</v>
      </c>
      <c r="B28" s="325"/>
      <c r="C28" s="251" t="str">
        <f>'CALCULO_ SAIDAS'!C34:E34</f>
        <v>NÃO</v>
      </c>
      <c r="D28" s="55"/>
      <c r="E28" s="56"/>
      <c r="K28" s="189" t="str">
        <f t="shared" si="0"/>
        <v>COMÉRCIO VAREJISTA - Papelarias</v>
      </c>
      <c r="L28" s="190" t="s">
        <v>346</v>
      </c>
      <c r="M28" s="191" t="s">
        <v>366</v>
      </c>
      <c r="N28" s="192" t="s">
        <v>348</v>
      </c>
      <c r="O28" s="192">
        <v>500</v>
      </c>
      <c r="S28" s="193" t="s">
        <v>408</v>
      </c>
      <c r="T28" s="193" t="s">
        <v>539</v>
      </c>
      <c r="U28" s="193" t="s">
        <v>573</v>
      </c>
      <c r="V28" s="193" t="s">
        <v>574</v>
      </c>
    </row>
    <row r="29" spans="1:22" ht="12.75" customHeight="1">
      <c r="A29" s="325" t="s">
        <v>575</v>
      </c>
      <c r="B29" s="325"/>
      <c r="C29" s="251" t="str">
        <f>IF(OR(B19="Casas Térreas e Sobrados",C21&lt;100),"NÃO","SIM")</f>
        <v>NÃO</v>
      </c>
      <c r="D29" s="55"/>
      <c r="E29" s="56"/>
      <c r="K29" s="189" t="str">
        <f t="shared" si="0"/>
        <v>COMÉRCIO VAREJISTA - Perfumarias</v>
      </c>
      <c r="L29" s="190" t="s">
        <v>346</v>
      </c>
      <c r="M29" s="191" t="s">
        <v>367</v>
      </c>
      <c r="N29" s="192" t="s">
        <v>348</v>
      </c>
      <c r="O29" s="192">
        <v>700</v>
      </c>
      <c r="S29" s="193" t="s">
        <v>408</v>
      </c>
      <c r="T29" s="193" t="s">
        <v>542</v>
      </c>
      <c r="U29" s="193" t="s">
        <v>576</v>
      </c>
      <c r="V29" s="193" t="s">
        <v>577</v>
      </c>
    </row>
    <row r="30" spans="1:15" ht="12.75">
      <c r="A30" s="325" t="s">
        <v>578</v>
      </c>
      <c r="B30" s="325"/>
      <c r="C30" s="251" t="str">
        <f>IF(OR(B20="Casas Térreas e Sobrados",C22&lt;100),"NÃO","SIM")</f>
        <v>SIM</v>
      </c>
      <c r="D30" s="55"/>
      <c r="E30" s="56"/>
      <c r="K30" s="189" t="str">
        <f t="shared" si="0"/>
        <v>COMÉRCIO VAREJISTA - Produtos texteis</v>
      </c>
      <c r="L30" s="190" t="s">
        <v>346</v>
      </c>
      <c r="M30" s="191" t="s">
        <v>368</v>
      </c>
      <c r="N30" s="192" t="s">
        <v>348</v>
      </c>
      <c r="O30" s="192">
        <v>400</v>
      </c>
    </row>
    <row r="31" spans="1:15" ht="12.75" customHeight="1">
      <c r="A31" s="325" t="s">
        <v>579</v>
      </c>
      <c r="B31" s="325"/>
      <c r="C31" s="254" t="s">
        <v>580</v>
      </c>
      <c r="D31" s="55"/>
      <c r="E31" s="56"/>
      <c r="K31" s="189" t="str">
        <f t="shared" si="0"/>
        <v>COMÉRCIO VAREJISTA - Relojoarias</v>
      </c>
      <c r="L31" s="190" t="s">
        <v>346</v>
      </c>
      <c r="M31" s="191" t="s">
        <v>369</v>
      </c>
      <c r="N31" s="192" t="s">
        <v>348</v>
      </c>
      <c r="O31" s="192">
        <v>600</v>
      </c>
    </row>
    <row r="32" spans="1:15" ht="12.75">
      <c r="A32" s="325" t="s">
        <v>581</v>
      </c>
      <c r="B32" s="325"/>
      <c r="C32" s="251" t="str">
        <f>IF(AND(D22="RISCO LEVE",C21&lt;1500,E18&lt;4),"NÃO",IF(AND(D22="RISCO MODERADO",C21&lt;1000,E18&lt;3),"NÃO","SIM"))</f>
        <v>SIM</v>
      </c>
      <c r="D32" s="55"/>
      <c r="E32" s="56"/>
      <c r="K32" s="189" t="str">
        <f t="shared" si="0"/>
        <v>COMÉRCIO VAREJISTA - Supermercados</v>
      </c>
      <c r="L32" s="190" t="s">
        <v>346</v>
      </c>
      <c r="M32" s="191" t="s">
        <v>370</v>
      </c>
      <c r="N32" s="192" t="s">
        <v>348</v>
      </c>
      <c r="O32" s="192">
        <v>300</v>
      </c>
    </row>
    <row r="33" spans="1:15" ht="12.75">
      <c r="A33" s="325" t="s">
        <v>582</v>
      </c>
      <c r="B33" s="325"/>
      <c r="C33" s="255" t="s">
        <v>580</v>
      </c>
      <c r="D33" s="55"/>
      <c r="E33" s="56"/>
      <c r="K33" s="189" t="str">
        <f t="shared" si="0"/>
        <v>COMÉRCIO VAREJISTA - Tapetes</v>
      </c>
      <c r="L33" s="190" t="s">
        <v>346</v>
      </c>
      <c r="M33" s="191" t="s">
        <v>371</v>
      </c>
      <c r="N33" s="192" t="s">
        <v>31</v>
      </c>
      <c r="O33" s="192">
        <v>400</v>
      </c>
    </row>
    <row r="34" spans="1:15" ht="12.75">
      <c r="A34" s="325" t="s">
        <v>583</v>
      </c>
      <c r="B34" s="325"/>
      <c r="C34" s="324" t="str">
        <f>IF(AND(D22="RISCO LEVE",C21&lt;1500,E18&lt;4),"Extintores",IF(AND(D22="RISCO MODERADO",C21&lt;1000,E18&lt;3),"Extintores","Hidrantes e Extintores"))</f>
        <v>Hidrantes e Extintores</v>
      </c>
      <c r="D34" s="324"/>
      <c r="E34" s="324"/>
      <c r="K34" s="189" t="str">
        <f t="shared" si="0"/>
        <v>COMÉRCIO VAREJISTA - Tintas</v>
      </c>
      <c r="L34" s="190" t="s">
        <v>346</v>
      </c>
      <c r="M34" s="191" t="s">
        <v>372</v>
      </c>
      <c r="N34" s="192" t="s">
        <v>348</v>
      </c>
      <c r="O34" s="192">
        <v>800</v>
      </c>
    </row>
    <row r="35" spans="1:15" ht="12.75">
      <c r="A35" s="201"/>
      <c r="B35" s="201"/>
      <c r="C35" s="56"/>
      <c r="D35" s="55"/>
      <c r="E35" s="56"/>
      <c r="K35" s="189" t="str">
        <f t="shared" si="0"/>
        <v>COMÉRCIO VAREJISTA - Verduras</v>
      </c>
      <c r="L35" s="190" t="s">
        <v>346</v>
      </c>
      <c r="M35" s="191" t="s">
        <v>373</v>
      </c>
      <c r="N35" s="192" t="s">
        <v>348</v>
      </c>
      <c r="O35" s="192">
        <v>1000</v>
      </c>
    </row>
    <row r="36" spans="1:15" ht="12.75" customHeight="1">
      <c r="A36" s="326" t="s">
        <v>584</v>
      </c>
      <c r="B36" s="326"/>
      <c r="C36" s="119"/>
      <c r="D36" s="119"/>
      <c r="E36" s="119"/>
      <c r="K36" s="189" t="str">
        <f t="shared" si="0"/>
        <v>COMÉRCIO VAREJISTA - Vinhos</v>
      </c>
      <c r="L36" s="190" t="s">
        <v>346</v>
      </c>
      <c r="M36" s="191" t="s">
        <v>374</v>
      </c>
      <c r="N36" s="192" t="s">
        <v>348</v>
      </c>
      <c r="O36" s="192">
        <v>200</v>
      </c>
    </row>
    <row r="37" spans="1:15" ht="12.75">
      <c r="A37" s="325" t="s">
        <v>585</v>
      </c>
      <c r="B37" s="325"/>
      <c r="C37" s="251" t="str">
        <f>IF('CALCULO_ SAIDAS'!C32:E32="Prova de Fumaça","SIM","NÃO")</f>
        <v>NÃO</v>
      </c>
      <c r="D37" s="119"/>
      <c r="E37" s="119"/>
      <c r="K37" s="189" t="str">
        <f t="shared" si="0"/>
        <v>COMÉRCIO VAREJISTA - Vulcanização</v>
      </c>
      <c r="L37" s="190" t="s">
        <v>346</v>
      </c>
      <c r="M37" s="191" t="s">
        <v>375</v>
      </c>
      <c r="N37" s="192" t="s">
        <v>348</v>
      </c>
      <c r="O37" s="192">
        <v>200</v>
      </c>
    </row>
    <row r="38" spans="1:15" ht="12.75">
      <c r="A38" s="325" t="s">
        <v>586</v>
      </c>
      <c r="B38" s="325"/>
      <c r="C38" s="251" t="str">
        <f>IF('CALCULO_ SAIDAS'!C32:E32="Protegida","SIM","NÃO")</f>
        <v>NÃO</v>
      </c>
      <c r="D38" s="202"/>
      <c r="E38" s="119"/>
      <c r="K38" s="184" t="str">
        <f t="shared" si="0"/>
        <v>SERVIÇOS  - Agências Bancárias</v>
      </c>
      <c r="L38" s="185" t="s">
        <v>376</v>
      </c>
      <c r="M38" s="203" t="s">
        <v>377</v>
      </c>
      <c r="N38" s="187" t="s">
        <v>40</v>
      </c>
      <c r="O38" s="187">
        <v>300</v>
      </c>
    </row>
    <row r="39" spans="1:15" ht="12.75">
      <c r="A39" s="325" t="s">
        <v>587</v>
      </c>
      <c r="B39" s="325"/>
      <c r="C39" s="251" t="str">
        <f>IF(E18&gt;1,"SIM","NÃO")</f>
        <v>NÃO</v>
      </c>
      <c r="D39" s="119"/>
      <c r="E39" s="119"/>
      <c r="K39" s="184" t="str">
        <f t="shared" si="0"/>
        <v>SERVIÇOS  - Agência de Correios</v>
      </c>
      <c r="L39" s="185" t="s">
        <v>376</v>
      </c>
      <c r="M39" s="203" t="s">
        <v>378</v>
      </c>
      <c r="N39" s="187" t="s">
        <v>37</v>
      </c>
      <c r="O39" s="187">
        <v>400</v>
      </c>
    </row>
    <row r="40" spans="1:15" ht="12.75" customHeight="1">
      <c r="A40" s="325" t="s">
        <v>588</v>
      </c>
      <c r="B40" s="325"/>
      <c r="C40" s="251" t="s">
        <v>589</v>
      </c>
      <c r="D40" s="202"/>
      <c r="E40" s="119"/>
      <c r="K40" s="184" t="str">
        <f t="shared" si="0"/>
        <v>SERVIÇOS  - Centrais Telefônicas</v>
      </c>
      <c r="L40" s="185" t="s">
        <v>376</v>
      </c>
      <c r="M40" s="203" t="s">
        <v>379</v>
      </c>
      <c r="N40" s="187" t="s">
        <v>37</v>
      </c>
      <c r="O40" s="187">
        <v>100</v>
      </c>
    </row>
    <row r="41" spans="1:15" ht="12.75">
      <c r="A41" s="325" t="s">
        <v>590</v>
      </c>
      <c r="B41" s="325"/>
      <c r="C41" s="251" t="str">
        <f>IF(OR('CALCULO_ SAIDAS'!B25&gt;200,C37="SIM",C38="SIM"),"SIM","NÃO")</f>
        <v>SIM</v>
      </c>
      <c r="D41" s="119"/>
      <c r="E41" s="119"/>
      <c r="K41" s="184" t="str">
        <f t="shared" si="0"/>
        <v>SERVIÇOS  - Consultórios Médicos ou Odontológicos</v>
      </c>
      <c r="L41" s="185" t="s">
        <v>376</v>
      </c>
      <c r="M41" s="203" t="s">
        <v>380</v>
      </c>
      <c r="N41" s="187" t="s">
        <v>37</v>
      </c>
      <c r="O41" s="187">
        <v>200</v>
      </c>
    </row>
    <row r="42" spans="1:15" ht="12.75">
      <c r="A42" s="325" t="s">
        <v>591</v>
      </c>
      <c r="B42" s="325"/>
      <c r="C42" s="254" t="s">
        <v>580</v>
      </c>
      <c r="D42" s="202"/>
      <c r="E42" s="119"/>
      <c r="K42" s="184" t="str">
        <f t="shared" si="0"/>
        <v>SERVIÇOS  - Copiadora</v>
      </c>
      <c r="L42" s="185" t="s">
        <v>376</v>
      </c>
      <c r="M42" s="203" t="s">
        <v>381</v>
      </c>
      <c r="N42" s="187" t="s">
        <v>43</v>
      </c>
      <c r="O42" s="187">
        <v>400</v>
      </c>
    </row>
    <row r="43" spans="1:15" ht="12.75">
      <c r="A43" s="325" t="s">
        <v>592</v>
      </c>
      <c r="B43" s="325"/>
      <c r="C43" s="251" t="s">
        <v>589</v>
      </c>
      <c r="D43" s="202"/>
      <c r="E43" s="119"/>
      <c r="K43" s="184" t="str">
        <f t="shared" si="0"/>
        <v>SERVIÇOS  - Encadernadoras</v>
      </c>
      <c r="L43" s="185" t="s">
        <v>376</v>
      </c>
      <c r="M43" s="203" t="s">
        <v>382</v>
      </c>
      <c r="N43" s="187" t="s">
        <v>43</v>
      </c>
      <c r="O43" s="187">
        <v>1000</v>
      </c>
    </row>
    <row r="44" spans="1:15" ht="14.25">
      <c r="A44" s="238"/>
      <c r="B44" s="119"/>
      <c r="C44" s="119"/>
      <c r="D44" s="119"/>
      <c r="E44" s="119"/>
      <c r="K44" s="184" t="str">
        <f t="shared" si="0"/>
        <v>SERVIÇOS  - Escritórios</v>
      </c>
      <c r="L44" s="185" t="s">
        <v>376</v>
      </c>
      <c r="M44" s="203" t="s">
        <v>383</v>
      </c>
      <c r="N44" s="187" t="s">
        <v>37</v>
      </c>
      <c r="O44" s="187">
        <v>700</v>
      </c>
    </row>
    <row r="45" spans="1:15" ht="14.25">
      <c r="A45" s="238" t="s">
        <v>593</v>
      </c>
      <c r="B45" s="119"/>
      <c r="C45" s="119"/>
      <c r="D45" s="119"/>
      <c r="E45" s="119"/>
      <c r="K45" s="184" t="str">
        <f t="shared" si="0"/>
        <v>SERVIÇOS  - Estúdios de TV e Rádio</v>
      </c>
      <c r="L45" s="185" t="s">
        <v>376</v>
      </c>
      <c r="M45" s="203" t="s">
        <v>384</v>
      </c>
      <c r="N45" s="187" t="s">
        <v>37</v>
      </c>
      <c r="O45" s="187">
        <v>300</v>
      </c>
    </row>
    <row r="46" spans="1:15" ht="14.25">
      <c r="A46" s="238"/>
      <c r="B46" s="119"/>
      <c r="C46" s="119"/>
      <c r="D46" s="119"/>
      <c r="E46" s="119"/>
      <c r="K46" s="184" t="str">
        <f t="shared" si="0"/>
        <v>SERVIÇOS  - Lavanderias</v>
      </c>
      <c r="L46" s="185" t="s">
        <v>376</v>
      </c>
      <c r="M46" s="203" t="s">
        <v>385</v>
      </c>
      <c r="N46" s="187" t="s">
        <v>37</v>
      </c>
      <c r="O46" s="187">
        <v>300</v>
      </c>
    </row>
    <row r="47" spans="1:15" ht="12.75">
      <c r="A47" s="119"/>
      <c r="B47" s="119"/>
      <c r="C47" s="119"/>
      <c r="D47" s="119"/>
      <c r="E47" s="119"/>
      <c r="K47" s="184" t="str">
        <f t="shared" si="0"/>
        <v>SERVIÇOS  - Oficinas Elétricas</v>
      </c>
      <c r="L47" s="185" t="s">
        <v>376</v>
      </c>
      <c r="M47" s="203" t="s">
        <v>386</v>
      </c>
      <c r="N47" s="187" t="s">
        <v>43</v>
      </c>
      <c r="O47" s="187">
        <v>600</v>
      </c>
    </row>
    <row r="48" spans="1:15" ht="14.25">
      <c r="A48" s="327" t="s">
        <v>594</v>
      </c>
      <c r="B48" s="327"/>
      <c r="C48" s="327"/>
      <c r="D48" s="327"/>
      <c r="E48" s="327"/>
      <c r="K48" s="184" t="str">
        <f t="shared" si="0"/>
        <v>SERVIÇOS  - Oficinas Hidráulicas e Mecânicas</v>
      </c>
      <c r="L48" s="185" t="s">
        <v>376</v>
      </c>
      <c r="M48" s="203" t="s">
        <v>387</v>
      </c>
      <c r="N48" s="187" t="s">
        <v>43</v>
      </c>
      <c r="O48" s="187">
        <v>200</v>
      </c>
    </row>
    <row r="49" spans="1:15" ht="12.75">
      <c r="A49" s="240"/>
      <c r="B49" s="119"/>
      <c r="C49" s="119"/>
      <c r="D49" s="119"/>
      <c r="E49" s="119"/>
      <c r="K49" s="184" t="str">
        <f t="shared" si="0"/>
        <v>SERVIÇOS  - Pinturas</v>
      </c>
      <c r="L49" s="185" t="s">
        <v>376</v>
      </c>
      <c r="M49" s="203" t="s">
        <v>388</v>
      </c>
      <c r="N49" s="187" t="s">
        <v>43</v>
      </c>
      <c r="O49" s="187">
        <v>500</v>
      </c>
    </row>
    <row r="50" spans="1:15" ht="14.25">
      <c r="A50" s="235"/>
      <c r="B50" s="119"/>
      <c r="C50" s="119"/>
      <c r="D50" s="119"/>
      <c r="E50" s="119"/>
      <c r="K50" s="184" t="str">
        <f t="shared" si="0"/>
        <v>SERVIÇOS  - Processamentos de dados</v>
      </c>
      <c r="L50" s="185" t="s">
        <v>376</v>
      </c>
      <c r="M50" s="203" t="s">
        <v>389</v>
      </c>
      <c r="N50" s="187" t="s">
        <v>37</v>
      </c>
      <c r="O50" s="187">
        <v>400</v>
      </c>
    </row>
    <row r="51" spans="1:15" ht="12.75" customHeight="1">
      <c r="A51" s="119"/>
      <c r="B51" s="327" t="s">
        <v>595</v>
      </c>
      <c r="C51" s="327"/>
      <c r="D51" s="119"/>
      <c r="E51" s="119"/>
      <c r="K51" s="204" t="str">
        <f t="shared" si="0"/>
        <v>ESCOLAS - Academias</v>
      </c>
      <c r="L51" s="205" t="s">
        <v>390</v>
      </c>
      <c r="M51" s="206" t="s">
        <v>391</v>
      </c>
      <c r="N51" s="207" t="s">
        <v>54</v>
      </c>
      <c r="O51" s="207">
        <v>300</v>
      </c>
    </row>
    <row r="52" spans="1:15" ht="14.25">
      <c r="A52" s="119"/>
      <c r="B52" s="327" t="s">
        <v>596</v>
      </c>
      <c r="C52" s="327"/>
      <c r="D52" s="119"/>
      <c r="E52" s="119"/>
      <c r="K52" s="204" t="str">
        <f t="shared" si="0"/>
        <v>ESCOLAS - Creches</v>
      </c>
      <c r="L52" s="205" t="s">
        <v>390</v>
      </c>
      <c r="M52" s="206" t="s">
        <v>392</v>
      </c>
      <c r="N52" s="207" t="s">
        <v>60</v>
      </c>
      <c r="O52" s="207">
        <v>400</v>
      </c>
    </row>
    <row r="53" spans="1:15" ht="14.25">
      <c r="A53" s="239"/>
      <c r="B53" s="119"/>
      <c r="C53" s="119"/>
      <c r="D53" s="119"/>
      <c r="E53" s="119"/>
      <c r="K53" s="204" t="str">
        <f t="shared" si="0"/>
        <v>ESCOLAS - Escolas</v>
      </c>
      <c r="L53" s="205" t="s">
        <v>390</v>
      </c>
      <c r="M53" s="206" t="s">
        <v>393</v>
      </c>
      <c r="N53" s="207" t="s">
        <v>394</v>
      </c>
      <c r="O53" s="207">
        <v>300</v>
      </c>
    </row>
    <row r="54" spans="1:15" ht="12.75">
      <c r="A54" s="328" t="s">
        <v>597</v>
      </c>
      <c r="B54" s="328"/>
      <c r="C54" s="328"/>
      <c r="D54" s="328"/>
      <c r="E54" s="328"/>
      <c r="K54" s="184" t="str">
        <f t="shared" si="0"/>
        <v>REUNIÃO PÚBLICO - Bibliotecas</v>
      </c>
      <c r="L54" s="185" t="s">
        <v>395</v>
      </c>
      <c r="M54" s="203" t="s">
        <v>396</v>
      </c>
      <c r="N54" s="187" t="s">
        <v>68</v>
      </c>
      <c r="O54" s="187">
        <v>2000</v>
      </c>
    </row>
    <row r="55" spans="1:15" ht="12.75">
      <c r="A55" s="241" t="s">
        <v>601</v>
      </c>
      <c r="B55" s="242"/>
      <c r="C55" s="242"/>
      <c r="D55" s="242"/>
      <c r="E55" s="242"/>
      <c r="K55" s="184" t="str">
        <f t="shared" si="0"/>
        <v>REUNIÃO PÚBLICO - Cinemas e Teatros</v>
      </c>
      <c r="L55" s="185" t="s">
        <v>395</v>
      </c>
      <c r="M55" s="203" t="s">
        <v>397</v>
      </c>
      <c r="N55" s="187" t="s">
        <v>80</v>
      </c>
      <c r="O55" s="187">
        <v>600</v>
      </c>
    </row>
    <row r="56" spans="3:15" ht="12.75">
      <c r="C56" s="195"/>
      <c r="D56" s="195"/>
      <c r="K56" s="184" t="str">
        <f t="shared" si="0"/>
        <v>REUNIÃO PÚBLICO - Igrejas</v>
      </c>
      <c r="L56" s="185" t="s">
        <v>395</v>
      </c>
      <c r="M56" s="203" t="s">
        <v>398</v>
      </c>
      <c r="N56" s="187" t="s">
        <v>71</v>
      </c>
      <c r="O56" s="187">
        <v>200</v>
      </c>
    </row>
    <row r="57" spans="3:15" ht="12.75">
      <c r="C57" s="195"/>
      <c r="D57" s="195"/>
      <c r="K57" s="184" t="str">
        <f t="shared" si="0"/>
        <v>REUNIÃO PÚBLICO - Museus</v>
      </c>
      <c r="L57" s="185" t="s">
        <v>395</v>
      </c>
      <c r="M57" s="203" t="s">
        <v>399</v>
      </c>
      <c r="N57" s="187" t="s">
        <v>68</v>
      </c>
      <c r="O57" s="187">
        <v>300</v>
      </c>
    </row>
    <row r="58" spans="3:15" ht="12.75">
      <c r="C58" s="195"/>
      <c r="D58" s="195"/>
      <c r="K58" s="184" t="str">
        <f t="shared" si="0"/>
        <v>REUNIÃO PÚBLICO - Restaurantes</v>
      </c>
      <c r="L58" s="185" t="s">
        <v>395</v>
      </c>
      <c r="M58" s="203" t="s">
        <v>400</v>
      </c>
      <c r="N58" s="187" t="s">
        <v>89</v>
      </c>
      <c r="O58" s="187">
        <v>300</v>
      </c>
    </row>
    <row r="59" spans="3:15" ht="12.75">
      <c r="C59" s="195"/>
      <c r="D59" s="195"/>
      <c r="K59" s="208" t="str">
        <f t="shared" si="0"/>
        <v>SERVIÇOS AUTOMOTIVOS - Estacionamentos</v>
      </c>
      <c r="L59" s="209" t="s">
        <v>401</v>
      </c>
      <c r="M59" s="210" t="s">
        <v>402</v>
      </c>
      <c r="N59" s="188" t="s">
        <v>403</v>
      </c>
      <c r="O59" s="188">
        <v>200</v>
      </c>
    </row>
    <row r="60" spans="3:15" ht="12.75" hidden="1">
      <c r="C60" s="195"/>
      <c r="D60" s="195"/>
      <c r="K60" s="208" t="str">
        <f t="shared" si="0"/>
        <v>SERVIÇOS AUTOMOTIVOS - Conserto de Veículos</v>
      </c>
      <c r="L60" s="209" t="s">
        <v>401</v>
      </c>
      <c r="M60" s="210" t="s">
        <v>404</v>
      </c>
      <c r="N60" s="188" t="s">
        <v>102</v>
      </c>
      <c r="O60" s="188">
        <v>300</v>
      </c>
    </row>
    <row r="61" spans="3:15" ht="12.75" hidden="1">
      <c r="C61" s="195"/>
      <c r="D61" s="195"/>
      <c r="K61" s="211" t="str">
        <f t="shared" si="0"/>
        <v>SERV SAÚDE INSTITUCIONAIS - Asilos</v>
      </c>
      <c r="L61" s="212" t="s">
        <v>405</v>
      </c>
      <c r="M61" s="203" t="s">
        <v>406</v>
      </c>
      <c r="N61" s="187" t="s">
        <v>113</v>
      </c>
      <c r="O61" s="187">
        <v>350</v>
      </c>
    </row>
    <row r="62" spans="3:15" ht="12.75" hidden="1">
      <c r="C62" s="195"/>
      <c r="D62" s="195"/>
      <c r="K62" s="211" t="str">
        <f t="shared" si="0"/>
        <v>SERV SAÚDE INSTITUCIONAIS - Hospitais</v>
      </c>
      <c r="L62" s="212" t="s">
        <v>405</v>
      </c>
      <c r="M62" s="203" t="s">
        <v>407</v>
      </c>
      <c r="N62" s="187" t="s">
        <v>110</v>
      </c>
      <c r="O62" s="187">
        <v>300</v>
      </c>
    </row>
    <row r="63" spans="3:15" ht="12.75" hidden="1">
      <c r="C63" s="195"/>
      <c r="D63" s="195"/>
      <c r="K63" s="213" t="str">
        <f t="shared" si="0"/>
        <v>INDUSTRIAL - Aparelhos Eletroeletrônicos, Ópticos e Foto</v>
      </c>
      <c r="L63" s="214" t="s">
        <v>408</v>
      </c>
      <c r="M63" s="215" t="s">
        <v>409</v>
      </c>
      <c r="N63" s="216" t="s">
        <v>410</v>
      </c>
      <c r="O63" s="216">
        <v>300</v>
      </c>
    </row>
    <row r="64" spans="3:15" ht="12.75" hidden="1">
      <c r="C64" s="195"/>
      <c r="D64" s="195"/>
      <c r="K64" s="213" t="str">
        <f t="shared" si="0"/>
        <v>INDUSTRIAL - Acessórios para Automóveis</v>
      </c>
      <c r="L64" s="214" t="s">
        <v>408</v>
      </c>
      <c r="M64" s="215" t="s">
        <v>411</v>
      </c>
      <c r="N64" s="216" t="s">
        <v>410</v>
      </c>
      <c r="O64" s="216">
        <v>300</v>
      </c>
    </row>
    <row r="65" spans="3:15" ht="12.75" hidden="1">
      <c r="C65" s="195"/>
      <c r="D65" s="195"/>
      <c r="K65" s="213" t="str">
        <f t="shared" si="0"/>
        <v>INDUSTRIAL - Acetileno</v>
      </c>
      <c r="L65" s="214" t="s">
        <v>408</v>
      </c>
      <c r="M65" s="215" t="s">
        <v>412</v>
      </c>
      <c r="N65" s="216" t="s">
        <v>410</v>
      </c>
      <c r="O65" s="216">
        <v>700</v>
      </c>
    </row>
    <row r="66" spans="3:15" ht="12.75" hidden="1">
      <c r="C66" s="195"/>
      <c r="D66" s="195"/>
      <c r="K66" s="213" t="str">
        <f t="shared" si="0"/>
        <v>INDUSTRIAL - Artigos de Borracha, Cortiça, Espuma e Couro</v>
      </c>
      <c r="L66" s="214" t="s">
        <v>408</v>
      </c>
      <c r="M66" s="215" t="s">
        <v>413</v>
      </c>
      <c r="N66" s="216" t="s">
        <v>410</v>
      </c>
      <c r="O66" s="216">
        <v>600</v>
      </c>
    </row>
    <row r="67" spans="3:15" ht="12.75" hidden="1">
      <c r="C67" s="195"/>
      <c r="D67" s="195"/>
      <c r="K67" s="213" t="str">
        <f aca="true" t="shared" si="1" ref="K67:K130">CONCATENATE(L67," - ",M67)</f>
        <v>INDUSTRIAL - Artigos de Argila, Cerâmica ou Porcelana</v>
      </c>
      <c r="L67" s="214" t="s">
        <v>408</v>
      </c>
      <c r="M67" s="215" t="s">
        <v>414</v>
      </c>
      <c r="N67" s="216" t="s">
        <v>410</v>
      </c>
      <c r="O67" s="216">
        <v>200</v>
      </c>
    </row>
    <row r="68" spans="3:15" ht="12.75" hidden="1">
      <c r="C68" s="195"/>
      <c r="D68" s="195"/>
      <c r="K68" s="213" t="str">
        <f t="shared" si="1"/>
        <v>INDUSTRIAL - Artigos de Bijouteria</v>
      </c>
      <c r="L68" s="214" t="s">
        <v>408</v>
      </c>
      <c r="M68" s="215" t="s">
        <v>415</v>
      </c>
      <c r="N68" s="216" t="s">
        <v>410</v>
      </c>
      <c r="O68" s="216">
        <v>200</v>
      </c>
    </row>
    <row r="69" spans="3:15" ht="12.75" hidden="1">
      <c r="C69" s="195"/>
      <c r="D69" s="195"/>
      <c r="K69" s="213" t="str">
        <f t="shared" si="1"/>
        <v>INDUSTRIAL - Artigos de Cera</v>
      </c>
      <c r="L69" s="214" t="s">
        <v>408</v>
      </c>
      <c r="M69" s="215" t="s">
        <v>416</v>
      </c>
      <c r="N69" s="216" t="s">
        <v>410</v>
      </c>
      <c r="O69" s="216">
        <v>1000</v>
      </c>
    </row>
    <row r="70" spans="3:15" ht="12.75" hidden="1">
      <c r="C70" s="195"/>
      <c r="D70" s="195"/>
      <c r="K70" s="213" t="str">
        <f t="shared" si="1"/>
        <v>INDUSTRIAL - Artigos de Gesso</v>
      </c>
      <c r="L70" s="214" t="s">
        <v>408</v>
      </c>
      <c r="M70" s="215" t="s">
        <v>417</v>
      </c>
      <c r="N70" s="216" t="s">
        <v>410</v>
      </c>
      <c r="O70" s="216">
        <v>80</v>
      </c>
    </row>
    <row r="71" spans="3:15" ht="12.75" hidden="1">
      <c r="C71" s="195"/>
      <c r="D71" s="195"/>
      <c r="K71" s="213" t="str">
        <f t="shared" si="1"/>
        <v>INDUSTRIAL - Artigos de Mármore</v>
      </c>
      <c r="L71" s="214" t="s">
        <v>408</v>
      </c>
      <c r="M71" s="215" t="s">
        <v>418</v>
      </c>
      <c r="N71" s="216" t="s">
        <v>410</v>
      </c>
      <c r="O71" s="216">
        <v>40</v>
      </c>
    </row>
    <row r="72" spans="3:15" ht="12.75" hidden="1">
      <c r="C72" s="195"/>
      <c r="D72" s="195"/>
      <c r="F72" s="151"/>
      <c r="K72" s="213" t="str">
        <f t="shared" si="1"/>
        <v>INDUSTRIAL - Artigos de Peles</v>
      </c>
      <c r="L72" s="214" t="s">
        <v>408</v>
      </c>
      <c r="M72" s="215" t="s">
        <v>419</v>
      </c>
      <c r="N72" s="216" t="s">
        <v>410</v>
      </c>
      <c r="O72" s="216">
        <v>500</v>
      </c>
    </row>
    <row r="73" spans="3:15" ht="12.75" hidden="1">
      <c r="C73" s="195"/>
      <c r="D73" s="195"/>
      <c r="F73" s="217"/>
      <c r="K73" s="213" t="str">
        <f t="shared" si="1"/>
        <v>INDUSTRIAL - Artigos de Plásticos em geral</v>
      </c>
      <c r="L73" s="214" t="s">
        <v>408</v>
      </c>
      <c r="M73" s="215" t="s">
        <v>420</v>
      </c>
      <c r="N73" s="216" t="s">
        <v>410</v>
      </c>
      <c r="O73" s="216">
        <v>1000</v>
      </c>
    </row>
    <row r="74" spans="3:15" ht="12.75" hidden="1">
      <c r="C74" s="195"/>
      <c r="D74" s="195"/>
      <c r="F74" s="217"/>
      <c r="K74" s="213" t="str">
        <f t="shared" si="1"/>
        <v>INDUSTRIAL - Artigos de Tabaco</v>
      </c>
      <c r="L74" s="214" t="s">
        <v>408</v>
      </c>
      <c r="M74" s="215" t="s">
        <v>421</v>
      </c>
      <c r="N74" s="216" t="s">
        <v>410</v>
      </c>
      <c r="O74" s="216">
        <v>200</v>
      </c>
    </row>
    <row r="75" spans="3:15" ht="12.75" hidden="1">
      <c r="C75" s="195"/>
      <c r="D75" s="195"/>
      <c r="F75" s="217"/>
      <c r="K75" s="213" t="str">
        <f t="shared" si="1"/>
        <v>INDUSTRIAL - Artigos de Vidro</v>
      </c>
      <c r="L75" s="214" t="s">
        <v>408</v>
      </c>
      <c r="M75" s="215" t="s">
        <v>422</v>
      </c>
      <c r="N75" s="216" t="s">
        <v>410</v>
      </c>
      <c r="O75" s="216">
        <v>700</v>
      </c>
    </row>
    <row r="76" spans="3:15" ht="12.75" hidden="1">
      <c r="C76" s="195"/>
      <c r="D76" s="195"/>
      <c r="F76" s="217"/>
      <c r="K76" s="213" t="str">
        <f t="shared" si="1"/>
        <v>INDUSTRIAL - Automotiva e Autopeças exceto Pintura</v>
      </c>
      <c r="L76" s="214" t="s">
        <v>408</v>
      </c>
      <c r="M76" s="215" t="s">
        <v>423</v>
      </c>
      <c r="N76" s="216" t="s">
        <v>410</v>
      </c>
      <c r="O76" s="216">
        <v>500</v>
      </c>
    </row>
    <row r="77" spans="3:15" ht="12.75" hidden="1">
      <c r="C77" s="195"/>
      <c r="D77" s="195"/>
      <c r="F77" s="217"/>
      <c r="K77" s="213" t="str">
        <f t="shared" si="1"/>
        <v>INDUSTRIAL - Aviões</v>
      </c>
      <c r="L77" s="214" t="s">
        <v>408</v>
      </c>
      <c r="M77" s="215" t="s">
        <v>424</v>
      </c>
      <c r="N77" s="216" t="s">
        <v>410</v>
      </c>
      <c r="O77" s="216">
        <v>600</v>
      </c>
    </row>
    <row r="78" spans="3:15" ht="12.75" hidden="1">
      <c r="C78" s="195"/>
      <c r="D78" s="195"/>
      <c r="F78" s="217"/>
      <c r="K78" s="213" t="str">
        <f t="shared" si="1"/>
        <v>INDUSTRIAL - Balanças</v>
      </c>
      <c r="L78" s="214" t="s">
        <v>408</v>
      </c>
      <c r="M78" s="215" t="s">
        <v>425</v>
      </c>
      <c r="N78" s="216" t="s">
        <v>410</v>
      </c>
      <c r="O78" s="216">
        <v>300</v>
      </c>
    </row>
    <row r="79" spans="3:15" ht="12.75" hidden="1">
      <c r="C79" s="195"/>
      <c r="D79" s="195"/>
      <c r="F79" s="155"/>
      <c r="K79" s="213" t="str">
        <f t="shared" si="1"/>
        <v>INDUSTRIAL - Baterias</v>
      </c>
      <c r="L79" s="214" t="s">
        <v>408</v>
      </c>
      <c r="M79" s="215" t="s">
        <v>426</v>
      </c>
      <c r="N79" s="216" t="s">
        <v>410</v>
      </c>
      <c r="O79" s="216">
        <v>800</v>
      </c>
    </row>
    <row r="80" spans="3:15" ht="12.75" hidden="1">
      <c r="C80" s="195"/>
      <c r="D80" s="195"/>
      <c r="F80" s="155"/>
      <c r="K80" s="213" t="str">
        <f t="shared" si="1"/>
        <v>INDUSTRIAL - Bebidas destiladas</v>
      </c>
      <c r="L80" s="214" t="s">
        <v>408</v>
      </c>
      <c r="M80" s="215" t="s">
        <v>354</v>
      </c>
      <c r="N80" s="216" t="s">
        <v>410</v>
      </c>
      <c r="O80" s="216">
        <v>500</v>
      </c>
    </row>
    <row r="81" spans="3:15" ht="12.75" hidden="1">
      <c r="C81" s="195"/>
      <c r="D81" s="195"/>
      <c r="F81" s="217"/>
      <c r="K81" s="213" t="str">
        <f t="shared" si="1"/>
        <v>INDUSTRIAL - Bebidas não-alcoólicas</v>
      </c>
      <c r="L81" s="214" t="s">
        <v>408</v>
      </c>
      <c r="M81" s="215" t="s">
        <v>427</v>
      </c>
      <c r="N81" s="216" t="s">
        <v>410</v>
      </c>
      <c r="O81" s="216">
        <v>80</v>
      </c>
    </row>
    <row r="82" spans="3:15" ht="12.75" hidden="1">
      <c r="C82" s="195"/>
      <c r="D82" s="195"/>
      <c r="F82" s="217"/>
      <c r="K82" s="213" t="str">
        <f t="shared" si="1"/>
        <v>INDUSTRIAL - Bicicletas</v>
      </c>
      <c r="L82" s="214" t="s">
        <v>408</v>
      </c>
      <c r="M82" s="215" t="s">
        <v>428</v>
      </c>
      <c r="N82" s="216" t="s">
        <v>410</v>
      </c>
      <c r="O82" s="216">
        <v>200</v>
      </c>
    </row>
    <row r="83" spans="3:15" ht="12.75" hidden="1">
      <c r="C83" s="195"/>
      <c r="D83" s="195"/>
      <c r="K83" s="213" t="str">
        <f t="shared" si="1"/>
        <v>INDUSTRIAL - Brinquedos</v>
      </c>
      <c r="L83" s="214" t="s">
        <v>408</v>
      </c>
      <c r="M83" s="215" t="s">
        <v>355</v>
      </c>
      <c r="N83" s="216" t="s">
        <v>410</v>
      </c>
      <c r="O83" s="216">
        <v>500</v>
      </c>
    </row>
    <row r="84" spans="3:15" ht="12.75" hidden="1">
      <c r="C84" s="195"/>
      <c r="D84" s="195"/>
      <c r="K84" s="213" t="str">
        <f t="shared" si="1"/>
        <v>INDUSTRIAL - Café</v>
      </c>
      <c r="L84" s="214" t="s">
        <v>408</v>
      </c>
      <c r="M84" s="215" t="s">
        <v>429</v>
      </c>
      <c r="N84" s="216" t="s">
        <v>410</v>
      </c>
      <c r="O84" s="216">
        <v>400</v>
      </c>
    </row>
    <row r="85" spans="3:15" ht="12.75" hidden="1">
      <c r="C85" s="195"/>
      <c r="D85" s="195"/>
      <c r="K85" s="213" t="str">
        <f t="shared" si="1"/>
        <v>INDUSTRIAL - Caixotes, barris ou pallets de madeira</v>
      </c>
      <c r="L85" s="214" t="s">
        <v>408</v>
      </c>
      <c r="M85" s="215" t="s">
        <v>430</v>
      </c>
      <c r="N85" s="216" t="s">
        <v>410</v>
      </c>
      <c r="O85" s="216">
        <v>1000</v>
      </c>
    </row>
    <row r="86" spans="3:15" ht="12.75" hidden="1">
      <c r="C86" s="195"/>
      <c r="D86" s="195"/>
      <c r="K86" s="213" t="str">
        <f t="shared" si="1"/>
        <v>INDUSTRIAL - Calçados</v>
      </c>
      <c r="L86" s="214" t="s">
        <v>408</v>
      </c>
      <c r="M86" s="215" t="s">
        <v>357</v>
      </c>
      <c r="N86" s="216" t="s">
        <v>410</v>
      </c>
      <c r="O86" s="216">
        <v>600</v>
      </c>
    </row>
    <row r="87" spans="3:15" ht="12.75" hidden="1">
      <c r="C87" s="195"/>
      <c r="D87" s="195"/>
      <c r="K87" s="213" t="str">
        <f t="shared" si="1"/>
        <v>INDUSTRIAL - Carpintarias, Marcenarias</v>
      </c>
      <c r="L87" s="214" t="s">
        <v>408</v>
      </c>
      <c r="M87" s="215" t="s">
        <v>431</v>
      </c>
      <c r="N87" s="216" t="s">
        <v>410</v>
      </c>
      <c r="O87" s="216">
        <v>800</v>
      </c>
    </row>
    <row r="88" spans="3:15" ht="12.75" hidden="1">
      <c r="C88" s="195"/>
      <c r="D88" s="195"/>
      <c r="K88" s="213" t="str">
        <f t="shared" si="1"/>
        <v>INDUSTRIAL - Cereais</v>
      </c>
      <c r="L88" s="214" t="s">
        <v>408</v>
      </c>
      <c r="M88" s="215" t="s">
        <v>432</v>
      </c>
      <c r="N88" s="216" t="s">
        <v>433</v>
      </c>
      <c r="O88" s="216">
        <v>1700</v>
      </c>
    </row>
    <row r="89" spans="3:15" ht="12.75" hidden="1">
      <c r="C89" s="195"/>
      <c r="D89" s="195"/>
      <c r="K89" s="213" t="str">
        <f t="shared" si="1"/>
        <v>INDUSTRIAL - Cervejarias</v>
      </c>
      <c r="L89" s="214" t="s">
        <v>408</v>
      </c>
      <c r="M89" s="215" t="s">
        <v>434</v>
      </c>
      <c r="N89" s="216" t="s">
        <v>410</v>
      </c>
      <c r="O89" s="216">
        <v>80</v>
      </c>
    </row>
    <row r="90" spans="3:15" ht="12.75" hidden="1">
      <c r="C90" s="195"/>
      <c r="D90" s="195"/>
      <c r="K90" s="213" t="str">
        <f t="shared" si="1"/>
        <v>INDUSTRIAL - Chapas de aglomerados ou compensado</v>
      </c>
      <c r="L90" s="214" t="s">
        <v>408</v>
      </c>
      <c r="M90" s="215" t="s">
        <v>435</v>
      </c>
      <c r="N90" s="216" t="s">
        <v>410</v>
      </c>
      <c r="O90" s="216">
        <v>300</v>
      </c>
    </row>
    <row r="91" spans="3:15" ht="12.75" hidden="1">
      <c r="C91" s="195"/>
      <c r="D91" s="195"/>
      <c r="K91" s="213" t="str">
        <f t="shared" si="1"/>
        <v>INDUSTRIAL - Chocolates</v>
      </c>
      <c r="L91" s="214" t="s">
        <v>408</v>
      </c>
      <c r="M91" s="215" t="s">
        <v>436</v>
      </c>
      <c r="N91" s="216" t="s">
        <v>410</v>
      </c>
      <c r="O91" s="216">
        <v>400</v>
      </c>
    </row>
    <row r="92" spans="3:15" ht="12.75" hidden="1">
      <c r="C92" s="195"/>
      <c r="D92" s="195"/>
      <c r="K92" s="213" t="str">
        <f t="shared" si="1"/>
        <v>INDUSTRIAL - Cimento</v>
      </c>
      <c r="L92" s="214" t="s">
        <v>408</v>
      </c>
      <c r="M92" s="215" t="s">
        <v>437</v>
      </c>
      <c r="N92" s="216" t="s">
        <v>410</v>
      </c>
      <c r="O92" s="216">
        <v>40</v>
      </c>
    </row>
    <row r="93" spans="3:15" ht="12.75" hidden="1">
      <c r="C93" s="195"/>
      <c r="D93" s="195"/>
      <c r="K93" s="213" t="str">
        <f t="shared" si="1"/>
        <v>INDUSTRIAL - Cobertores, Tapetes</v>
      </c>
      <c r="L93" s="214" t="s">
        <v>408</v>
      </c>
      <c r="M93" s="215" t="s">
        <v>438</v>
      </c>
      <c r="N93" s="216" t="s">
        <v>410</v>
      </c>
      <c r="O93" s="216">
        <v>600</v>
      </c>
    </row>
    <row r="94" spans="3:15" ht="12.75" hidden="1">
      <c r="C94" s="195"/>
      <c r="D94" s="195"/>
      <c r="K94" s="213" t="str">
        <f t="shared" si="1"/>
        <v>INDUSTRIAL - Colas</v>
      </c>
      <c r="L94" s="214" t="s">
        <v>408</v>
      </c>
      <c r="M94" s="215" t="s">
        <v>439</v>
      </c>
      <c r="N94" s="216" t="s">
        <v>410</v>
      </c>
      <c r="O94" s="216">
        <v>800</v>
      </c>
    </row>
    <row r="95" spans="3:15" ht="12.75" hidden="1">
      <c r="C95" s="195"/>
      <c r="D95" s="195"/>
      <c r="K95" s="213" t="str">
        <f t="shared" si="1"/>
        <v>INDUSTRIAL - Colchões(Exceto Espuma)</v>
      </c>
      <c r="L95" s="214" t="s">
        <v>408</v>
      </c>
      <c r="M95" s="215" t="s">
        <v>440</v>
      </c>
      <c r="N95" s="216" t="s">
        <v>410</v>
      </c>
      <c r="O95" s="216">
        <v>500</v>
      </c>
    </row>
    <row r="96" spans="3:15" ht="12.75" hidden="1">
      <c r="C96" s="195"/>
      <c r="D96" s="195"/>
      <c r="K96" s="213" t="str">
        <f t="shared" si="1"/>
        <v>INDUSTRIAL - Condimentos, conservas</v>
      </c>
      <c r="L96" s="214" t="s">
        <v>408</v>
      </c>
      <c r="M96" s="215" t="s">
        <v>441</v>
      </c>
      <c r="N96" s="216" t="s">
        <v>410</v>
      </c>
      <c r="O96" s="216">
        <v>40</v>
      </c>
    </row>
    <row r="97" spans="3:15" ht="12.75" hidden="1">
      <c r="C97" s="195"/>
      <c r="D97" s="195"/>
      <c r="K97" s="213" t="str">
        <f t="shared" si="1"/>
        <v>INDUSTRIAL - Confeitarias</v>
      </c>
      <c r="L97" s="214" t="s">
        <v>408</v>
      </c>
      <c r="M97" s="215" t="s">
        <v>442</v>
      </c>
      <c r="N97" s="216" t="s">
        <v>410</v>
      </c>
      <c r="O97" s="216">
        <v>400</v>
      </c>
    </row>
    <row r="98" spans="3:15" ht="12.75" hidden="1">
      <c r="C98" s="195"/>
      <c r="D98" s="195"/>
      <c r="K98" s="213" t="str">
        <f t="shared" si="1"/>
        <v>INDUSTRIAL - Congelados</v>
      </c>
      <c r="L98" s="214" t="s">
        <v>408</v>
      </c>
      <c r="M98" s="215" t="s">
        <v>443</v>
      </c>
      <c r="N98" s="216" t="s">
        <v>410</v>
      </c>
      <c r="O98" s="216">
        <v>800</v>
      </c>
    </row>
    <row r="99" spans="3:15" ht="12.75" hidden="1">
      <c r="C99" s="195"/>
      <c r="D99" s="195"/>
      <c r="K99" s="213" t="str">
        <f t="shared" si="1"/>
        <v>INDUSTRIAL - Couro Sintético</v>
      </c>
      <c r="L99" s="214" t="s">
        <v>408</v>
      </c>
      <c r="M99" s="215" t="s">
        <v>444</v>
      </c>
      <c r="N99" s="216" t="s">
        <v>410</v>
      </c>
      <c r="O99" s="216">
        <v>1000</v>
      </c>
    </row>
    <row r="100" spans="3:15" ht="12.75" hidden="1">
      <c r="C100" s="195"/>
      <c r="D100" s="195"/>
      <c r="K100" s="213" t="str">
        <f t="shared" si="1"/>
        <v>INDUSTRIAL - Defumados</v>
      </c>
      <c r="L100" s="214" t="s">
        <v>408</v>
      </c>
      <c r="M100" s="215" t="s">
        <v>445</v>
      </c>
      <c r="N100" s="216" t="s">
        <v>410</v>
      </c>
      <c r="O100" s="216">
        <v>200</v>
      </c>
    </row>
    <row r="101" spans="3:15" ht="12.75" hidden="1">
      <c r="C101" s="195"/>
      <c r="D101" s="195"/>
      <c r="K101" s="213" t="str">
        <f t="shared" si="1"/>
        <v>INDUSTRIAL - Discos de Música</v>
      </c>
      <c r="L101" s="214" t="s">
        <v>408</v>
      </c>
      <c r="M101" s="215" t="s">
        <v>446</v>
      </c>
      <c r="N101" s="216" t="s">
        <v>410</v>
      </c>
      <c r="O101" s="216">
        <v>600</v>
      </c>
    </row>
    <row r="102" spans="3:15" ht="12.75" hidden="1">
      <c r="C102" s="195"/>
      <c r="D102" s="195"/>
      <c r="K102" s="213" t="str">
        <f t="shared" si="1"/>
        <v>INDUSTRIAL - Doces</v>
      </c>
      <c r="L102" s="214" t="s">
        <v>408</v>
      </c>
      <c r="M102" s="215" t="s">
        <v>447</v>
      </c>
      <c r="N102" s="216" t="s">
        <v>410</v>
      </c>
      <c r="O102" s="216">
        <v>800</v>
      </c>
    </row>
    <row r="103" spans="3:15" ht="12.75" hidden="1">
      <c r="C103" s="195"/>
      <c r="D103" s="195"/>
      <c r="K103" s="213" t="str">
        <f t="shared" si="1"/>
        <v>INDUSTRIAL - Espumas</v>
      </c>
      <c r="L103" s="214" t="s">
        <v>408</v>
      </c>
      <c r="M103" s="215" t="s">
        <v>448</v>
      </c>
      <c r="N103" s="216" t="s">
        <v>433</v>
      </c>
      <c r="O103" s="216">
        <v>3000</v>
      </c>
    </row>
    <row r="104" spans="3:15" ht="12.75" hidden="1">
      <c r="C104" s="195"/>
      <c r="D104" s="195"/>
      <c r="K104" s="213" t="str">
        <f t="shared" si="1"/>
        <v>INDUSTRIAL - Farinhas</v>
      </c>
      <c r="L104" s="214" t="s">
        <v>408</v>
      </c>
      <c r="M104" s="215" t="s">
        <v>449</v>
      </c>
      <c r="N104" s="216" t="s">
        <v>433</v>
      </c>
      <c r="O104" s="216">
        <v>2000</v>
      </c>
    </row>
    <row r="105" spans="3:15" ht="12.75" hidden="1">
      <c r="C105" s="195"/>
      <c r="D105" s="195"/>
      <c r="K105" s="213" t="str">
        <f t="shared" si="1"/>
        <v>INDUSTRIAL - Feltros</v>
      </c>
      <c r="L105" s="214" t="s">
        <v>408</v>
      </c>
      <c r="M105" s="215" t="s">
        <v>450</v>
      </c>
      <c r="N105" s="216" t="s">
        <v>410</v>
      </c>
      <c r="O105" s="216">
        <v>600</v>
      </c>
    </row>
    <row r="106" spans="3:15" ht="12.75" hidden="1">
      <c r="C106" s="195"/>
      <c r="D106" s="195"/>
      <c r="K106" s="213" t="str">
        <f t="shared" si="1"/>
        <v>INDUSTRIAL - Fermentos</v>
      </c>
      <c r="L106" s="214" t="s">
        <v>408</v>
      </c>
      <c r="M106" s="215" t="s">
        <v>451</v>
      </c>
      <c r="N106" s="216" t="s">
        <v>410</v>
      </c>
      <c r="O106" s="216">
        <v>800</v>
      </c>
    </row>
    <row r="107" spans="3:15" ht="12.75" hidden="1">
      <c r="C107" s="195"/>
      <c r="D107" s="195"/>
      <c r="K107" s="213" t="str">
        <f t="shared" si="1"/>
        <v>INDUSTRIAL - Fiações</v>
      </c>
      <c r="L107" s="214" t="s">
        <v>408</v>
      </c>
      <c r="M107" s="215" t="s">
        <v>452</v>
      </c>
      <c r="N107" s="216" t="s">
        <v>410</v>
      </c>
      <c r="O107" s="216">
        <v>600</v>
      </c>
    </row>
    <row r="108" spans="3:15" ht="12.75" hidden="1">
      <c r="C108" s="195"/>
      <c r="D108" s="195"/>
      <c r="K108" s="213" t="str">
        <f t="shared" si="1"/>
        <v>INDUSTRIAL - Fibras Sintéticas</v>
      </c>
      <c r="L108" s="214" t="s">
        <v>408</v>
      </c>
      <c r="M108" s="215" t="s">
        <v>453</v>
      </c>
      <c r="N108" s="216" t="s">
        <v>410</v>
      </c>
      <c r="O108" s="216">
        <v>300</v>
      </c>
    </row>
    <row r="109" spans="3:15" ht="12.75" hidden="1">
      <c r="C109" s="195"/>
      <c r="D109" s="195"/>
      <c r="K109" s="213" t="str">
        <f t="shared" si="1"/>
        <v>INDUSTRIAL - Fios Elétricos</v>
      </c>
      <c r="L109" s="214" t="s">
        <v>408</v>
      </c>
      <c r="M109" s="215" t="s">
        <v>454</v>
      </c>
      <c r="N109" s="216" t="s">
        <v>410</v>
      </c>
      <c r="O109" s="216">
        <v>300</v>
      </c>
    </row>
    <row r="110" spans="3:15" ht="12.75" hidden="1">
      <c r="C110" s="195"/>
      <c r="D110" s="195"/>
      <c r="K110" s="213" t="str">
        <f t="shared" si="1"/>
        <v>INDUSTRIAL - Flores Artificiais</v>
      </c>
      <c r="L110" s="214" t="s">
        <v>408</v>
      </c>
      <c r="M110" s="215" t="s">
        <v>455</v>
      </c>
      <c r="N110" s="216" t="s">
        <v>410</v>
      </c>
      <c r="O110" s="216">
        <v>300</v>
      </c>
    </row>
    <row r="111" spans="3:15" ht="12.75" hidden="1">
      <c r="C111" s="195"/>
      <c r="D111" s="195"/>
      <c r="K111" s="213" t="str">
        <f t="shared" si="1"/>
        <v>INDUSTRIAL - Fornos de Secagem com Grade Madeira</v>
      </c>
      <c r="L111" s="214" t="s">
        <v>408</v>
      </c>
      <c r="M111" s="215" t="s">
        <v>456</v>
      </c>
      <c r="N111" s="216" t="s">
        <v>410</v>
      </c>
      <c r="O111" s="216">
        <v>1000</v>
      </c>
    </row>
    <row r="112" spans="3:15" ht="12.75" hidden="1">
      <c r="C112" s="195"/>
      <c r="D112" s="195"/>
      <c r="K112" s="213" t="str">
        <f t="shared" si="1"/>
        <v>INDUSTRIAL - Fundições de Metal</v>
      </c>
      <c r="L112" s="214" t="s">
        <v>408</v>
      </c>
      <c r="M112" s="215" t="s">
        <v>457</v>
      </c>
      <c r="N112" s="216" t="s">
        <v>410</v>
      </c>
      <c r="O112" s="216">
        <v>40</v>
      </c>
    </row>
    <row r="113" spans="3:15" ht="12.75" hidden="1">
      <c r="C113" s="195"/>
      <c r="D113" s="195"/>
      <c r="K113" s="213" t="str">
        <f t="shared" si="1"/>
        <v>INDUSTRIAL - Galpões de secagem com Grade Madeira</v>
      </c>
      <c r="L113" s="214" t="s">
        <v>408</v>
      </c>
      <c r="M113" s="215" t="s">
        <v>458</v>
      </c>
      <c r="N113" s="216" t="s">
        <v>410</v>
      </c>
      <c r="O113" s="216">
        <v>400</v>
      </c>
    </row>
    <row r="114" spans="3:15" ht="12.75" hidden="1">
      <c r="C114" s="195"/>
      <c r="D114" s="195"/>
      <c r="K114" s="213" t="str">
        <f t="shared" si="1"/>
        <v>INDUSTRIAL - Geladeiras</v>
      </c>
      <c r="L114" s="214" t="s">
        <v>408</v>
      </c>
      <c r="M114" s="215" t="s">
        <v>459</v>
      </c>
      <c r="N114" s="216" t="s">
        <v>410</v>
      </c>
      <c r="O114" s="216">
        <v>1000</v>
      </c>
    </row>
    <row r="115" spans="3:15" ht="12.75" hidden="1">
      <c r="C115" s="195"/>
      <c r="D115" s="195"/>
      <c r="K115" s="213" t="str">
        <f t="shared" si="1"/>
        <v>INDUSTRIAL - Gelatinas</v>
      </c>
      <c r="L115" s="214" t="s">
        <v>408</v>
      </c>
      <c r="M115" s="215" t="s">
        <v>460</v>
      </c>
      <c r="N115" s="216" t="s">
        <v>410</v>
      </c>
      <c r="O115" s="216">
        <v>800</v>
      </c>
    </row>
    <row r="116" spans="3:15" ht="12.75" hidden="1">
      <c r="C116" s="195"/>
      <c r="D116" s="195"/>
      <c r="K116" s="213" t="str">
        <f t="shared" si="1"/>
        <v>INDUSTRIAL - Gesso</v>
      </c>
      <c r="L116" s="214" t="s">
        <v>408</v>
      </c>
      <c r="M116" s="215" t="s">
        <v>461</v>
      </c>
      <c r="N116" s="216" t="s">
        <v>410</v>
      </c>
      <c r="O116" s="216">
        <v>80</v>
      </c>
    </row>
    <row r="117" spans="3:15" ht="12.75" hidden="1">
      <c r="C117" s="195"/>
      <c r="D117" s="195"/>
      <c r="K117" s="213" t="str">
        <f t="shared" si="1"/>
        <v>INDUSTRIAL - Gorduras Comestíveis</v>
      </c>
      <c r="L117" s="214" t="s">
        <v>408</v>
      </c>
      <c r="M117" s="215" t="s">
        <v>462</v>
      </c>
      <c r="N117" s="216" t="s">
        <v>410</v>
      </c>
      <c r="O117" s="216">
        <v>1000</v>
      </c>
    </row>
    <row r="118" spans="3:15" ht="12.75" hidden="1">
      <c r="C118" s="195"/>
      <c r="D118" s="195"/>
      <c r="K118" s="213" t="str">
        <f t="shared" si="1"/>
        <v>INDUSTRIAL - Gráficas (empacotamento)</v>
      </c>
      <c r="L118" s="214" t="s">
        <v>408</v>
      </c>
      <c r="M118" s="215" t="s">
        <v>463</v>
      </c>
      <c r="N118" s="216" t="s">
        <v>433</v>
      </c>
      <c r="O118" s="216">
        <v>2000</v>
      </c>
    </row>
    <row r="119" spans="3:15" ht="12.75" hidden="1">
      <c r="C119" s="195"/>
      <c r="D119" s="195"/>
      <c r="K119" s="213" t="str">
        <f t="shared" si="1"/>
        <v>INDUSTRIAL - Gráficas (produção)</v>
      </c>
      <c r="L119" s="214" t="s">
        <v>408</v>
      </c>
      <c r="M119" s="215" t="s">
        <v>464</v>
      </c>
      <c r="N119" s="216" t="s">
        <v>410</v>
      </c>
      <c r="O119" s="216">
        <v>400</v>
      </c>
    </row>
    <row r="120" spans="3:15" ht="12.75" hidden="1">
      <c r="C120" s="195"/>
      <c r="D120" s="195"/>
      <c r="K120" s="213" t="str">
        <f t="shared" si="1"/>
        <v>INDUSTRIAL - Guardas-chuvas</v>
      </c>
      <c r="L120" s="214" t="s">
        <v>408</v>
      </c>
      <c r="M120" s="215" t="s">
        <v>465</v>
      </c>
      <c r="N120" s="216" t="s">
        <v>410</v>
      </c>
      <c r="O120" s="216">
        <v>300</v>
      </c>
    </row>
    <row r="121" spans="3:15" ht="12.75" hidden="1">
      <c r="C121" s="195"/>
      <c r="D121" s="195"/>
      <c r="K121" s="213" t="str">
        <f t="shared" si="1"/>
        <v>INDUSTRIAL - Hangares</v>
      </c>
      <c r="L121" s="214" t="s">
        <v>408</v>
      </c>
      <c r="M121" s="215" t="s">
        <v>466</v>
      </c>
      <c r="N121" s="216" t="s">
        <v>410</v>
      </c>
      <c r="O121" s="216">
        <v>200</v>
      </c>
    </row>
    <row r="122" spans="3:15" ht="12.75" hidden="1">
      <c r="C122" s="195"/>
      <c r="D122" s="195"/>
      <c r="K122" s="213" t="str">
        <f t="shared" si="1"/>
        <v>INDUSTRIAL - Instrumentos Musicais</v>
      </c>
      <c r="L122" s="214" t="s">
        <v>408</v>
      </c>
      <c r="M122" s="215" t="s">
        <v>467</v>
      </c>
      <c r="N122" s="216" t="s">
        <v>410</v>
      </c>
      <c r="O122" s="216">
        <v>600</v>
      </c>
    </row>
    <row r="123" spans="3:15" ht="12.75" hidden="1">
      <c r="C123" s="195"/>
      <c r="D123" s="195"/>
      <c r="K123" s="213" t="str">
        <f t="shared" si="1"/>
        <v>INDUSTRIAL - Janelas e Portas de Madeira</v>
      </c>
      <c r="L123" s="214" t="s">
        <v>408</v>
      </c>
      <c r="M123" s="215" t="s">
        <v>468</v>
      </c>
      <c r="N123" s="216" t="s">
        <v>410</v>
      </c>
      <c r="O123" s="216">
        <v>800</v>
      </c>
    </row>
    <row r="124" spans="3:15" ht="12.75" hidden="1">
      <c r="C124" s="195"/>
      <c r="D124" s="195"/>
      <c r="K124" s="213" t="str">
        <f t="shared" si="1"/>
        <v>INDUSTRIAL - Jóias</v>
      </c>
      <c r="L124" s="214" t="s">
        <v>408</v>
      </c>
      <c r="M124" s="215" t="s">
        <v>469</v>
      </c>
      <c r="N124" s="216" t="s">
        <v>410</v>
      </c>
      <c r="O124" s="216">
        <v>200</v>
      </c>
    </row>
    <row r="125" spans="3:15" ht="12.75" hidden="1">
      <c r="C125" s="195"/>
      <c r="D125" s="195"/>
      <c r="K125" s="213" t="str">
        <f t="shared" si="1"/>
        <v>INDUSTRIAL - Laboratórios Farmacêuticos</v>
      </c>
      <c r="L125" s="214" t="s">
        <v>408</v>
      </c>
      <c r="M125" s="215" t="s">
        <v>470</v>
      </c>
      <c r="N125" s="216" t="s">
        <v>410</v>
      </c>
      <c r="O125" s="216">
        <v>300</v>
      </c>
    </row>
    <row r="126" spans="3:15" ht="12.75" hidden="1">
      <c r="C126" s="195"/>
      <c r="D126" s="195"/>
      <c r="K126" s="213" t="str">
        <f t="shared" si="1"/>
        <v>INDUSTRIAL - Labortórios Químicos</v>
      </c>
      <c r="L126" s="214" t="s">
        <v>408</v>
      </c>
      <c r="M126" s="215" t="s">
        <v>471</v>
      </c>
      <c r="N126" s="216" t="s">
        <v>410</v>
      </c>
      <c r="O126" s="216">
        <v>500</v>
      </c>
    </row>
    <row r="127" spans="3:15" ht="12.75" hidden="1">
      <c r="C127" s="195"/>
      <c r="D127" s="195"/>
      <c r="K127" s="213" t="str">
        <f t="shared" si="1"/>
        <v>INDUSTRIAL - Lápis</v>
      </c>
      <c r="L127" s="214" t="s">
        <v>408</v>
      </c>
      <c r="M127" s="215" t="s">
        <v>472</v>
      </c>
      <c r="N127" s="216" t="s">
        <v>410</v>
      </c>
      <c r="O127" s="216">
        <v>600</v>
      </c>
    </row>
    <row r="128" spans="3:15" ht="12.75" hidden="1">
      <c r="C128" s="195"/>
      <c r="D128" s="195"/>
      <c r="K128" s="213" t="str">
        <f t="shared" si="1"/>
        <v>INDUSTRIAL - Lâmpadas</v>
      </c>
      <c r="L128" s="214" t="s">
        <v>408</v>
      </c>
      <c r="M128" s="215" t="s">
        <v>473</v>
      </c>
      <c r="N128" s="216" t="s">
        <v>410</v>
      </c>
      <c r="O128" s="216">
        <v>40</v>
      </c>
    </row>
    <row r="129" spans="3:15" ht="12.75" hidden="1">
      <c r="C129" s="195"/>
      <c r="D129" s="195"/>
      <c r="K129" s="213" t="str">
        <f t="shared" si="1"/>
        <v>INDUSTRIAL - Laticínios</v>
      </c>
      <c r="L129" s="214" t="s">
        <v>408</v>
      </c>
      <c r="M129" s="215" t="s">
        <v>474</v>
      </c>
      <c r="N129" s="216" t="s">
        <v>410</v>
      </c>
      <c r="O129" s="216">
        <v>200</v>
      </c>
    </row>
    <row r="130" spans="3:15" ht="12.75" hidden="1">
      <c r="C130" s="195"/>
      <c r="D130" s="195"/>
      <c r="K130" s="213" t="str">
        <f t="shared" si="1"/>
        <v>INDUSTRIAL - Malharias</v>
      </c>
      <c r="L130" s="214" t="s">
        <v>408</v>
      </c>
      <c r="M130" s="215" t="s">
        <v>475</v>
      </c>
      <c r="N130" s="216" t="s">
        <v>410</v>
      </c>
      <c r="O130" s="216">
        <v>300</v>
      </c>
    </row>
    <row r="131" spans="3:15" ht="12.75" hidden="1">
      <c r="C131" s="195"/>
      <c r="D131" s="195"/>
      <c r="K131" s="213" t="str">
        <f aca="true" t="shared" si="2" ref="K131:K184">CONCATENATE(L131," - ",M131)</f>
        <v>INDUSTRIAL - Máquinas de lavar, de costura ou escritório</v>
      </c>
      <c r="L131" s="214" t="s">
        <v>408</v>
      </c>
      <c r="M131" s="215" t="s">
        <v>476</v>
      </c>
      <c r="N131" s="216" t="s">
        <v>410</v>
      </c>
      <c r="O131" s="216">
        <v>300</v>
      </c>
    </row>
    <row r="132" spans="3:15" ht="12.75" hidden="1">
      <c r="C132" s="195"/>
      <c r="D132" s="195"/>
      <c r="K132" s="213" t="str">
        <f t="shared" si="2"/>
        <v>INDUSTRIAL - Massas alimentícias</v>
      </c>
      <c r="L132" s="214" t="s">
        <v>408</v>
      </c>
      <c r="M132" s="215" t="s">
        <v>477</v>
      </c>
      <c r="N132" s="216" t="s">
        <v>410</v>
      </c>
      <c r="O132" s="216">
        <v>1000</v>
      </c>
    </row>
    <row r="133" spans="3:15" ht="12.75" hidden="1">
      <c r="C133" s="195"/>
      <c r="D133" s="195"/>
      <c r="K133" s="213" t="str">
        <f t="shared" si="2"/>
        <v>INDUSTRIAL - Mastiques</v>
      </c>
      <c r="L133" s="214" t="s">
        <v>408</v>
      </c>
      <c r="M133" s="215" t="s">
        <v>478</v>
      </c>
      <c r="N133" s="216" t="s">
        <v>410</v>
      </c>
      <c r="O133" s="216">
        <v>1000</v>
      </c>
    </row>
    <row r="134" spans="3:15" ht="12.75" hidden="1">
      <c r="C134" s="195"/>
      <c r="D134" s="195"/>
      <c r="K134" s="213" t="str">
        <f t="shared" si="2"/>
        <v>INDUSTRIAL - Materiais Sintéticos ou Plásticos</v>
      </c>
      <c r="L134" s="214" t="s">
        <v>408</v>
      </c>
      <c r="M134" s="215" t="s">
        <v>479</v>
      </c>
      <c r="N134" s="216" t="s">
        <v>433</v>
      </c>
      <c r="O134" s="216">
        <v>2000</v>
      </c>
    </row>
    <row r="135" spans="3:15" ht="12.75" hidden="1">
      <c r="C135" s="195"/>
      <c r="D135" s="195"/>
      <c r="K135" s="213" t="str">
        <f t="shared" si="2"/>
        <v>INDUSTRIAL - Metalurgia</v>
      </c>
      <c r="L135" s="214" t="s">
        <v>408</v>
      </c>
      <c r="M135" s="215" t="s">
        <v>480</v>
      </c>
      <c r="N135" s="216" t="s">
        <v>410</v>
      </c>
      <c r="O135" s="216">
        <v>200</v>
      </c>
    </row>
    <row r="136" spans="3:15" ht="12.75" hidden="1">
      <c r="C136" s="195"/>
      <c r="D136" s="195"/>
      <c r="K136" s="213" t="str">
        <f t="shared" si="2"/>
        <v>INDUSTRIAL - Montagem de Automóveis</v>
      </c>
      <c r="L136" s="214" t="s">
        <v>408</v>
      </c>
      <c r="M136" s="215" t="s">
        <v>481</v>
      </c>
      <c r="N136" s="216" t="s">
        <v>410</v>
      </c>
      <c r="O136" s="216">
        <v>300</v>
      </c>
    </row>
    <row r="137" spans="3:15" ht="12.75" hidden="1">
      <c r="C137" s="195"/>
      <c r="D137" s="195"/>
      <c r="K137" s="213" t="str">
        <f t="shared" si="2"/>
        <v>INDUSTRIAL - Motocicletas</v>
      </c>
      <c r="L137" s="214" t="s">
        <v>408</v>
      </c>
      <c r="M137" s="215" t="s">
        <v>482</v>
      </c>
      <c r="N137" s="216" t="s">
        <v>410</v>
      </c>
      <c r="O137" s="216">
        <v>300</v>
      </c>
    </row>
    <row r="138" spans="3:15" ht="12.75" hidden="1">
      <c r="C138" s="195"/>
      <c r="D138" s="195"/>
      <c r="K138" s="213" t="str">
        <f t="shared" si="2"/>
        <v>INDUSTRIAL - Motores Elétricos</v>
      </c>
      <c r="L138" s="214" t="s">
        <v>408</v>
      </c>
      <c r="M138" s="215" t="s">
        <v>483</v>
      </c>
      <c r="N138" s="216" t="s">
        <v>410</v>
      </c>
      <c r="O138" s="216">
        <v>300</v>
      </c>
    </row>
    <row r="139" spans="3:15" ht="12.75" hidden="1">
      <c r="C139" s="195"/>
      <c r="D139" s="195"/>
      <c r="K139" s="213" t="str">
        <f t="shared" si="2"/>
        <v>INDUSTRIAL - Móveis</v>
      </c>
      <c r="L139" s="214" t="s">
        <v>408</v>
      </c>
      <c r="M139" s="215" t="s">
        <v>365</v>
      </c>
      <c r="N139" s="216" t="s">
        <v>410</v>
      </c>
      <c r="O139" s="216">
        <v>600</v>
      </c>
    </row>
    <row r="140" spans="3:15" ht="12.75" hidden="1">
      <c r="C140" s="195"/>
      <c r="D140" s="195"/>
      <c r="K140" s="213" t="str">
        <f t="shared" si="2"/>
        <v>INDUSTRIAL - Óleos Comestíveis</v>
      </c>
      <c r="L140" s="214" t="s">
        <v>408</v>
      </c>
      <c r="M140" s="215" t="s">
        <v>484</v>
      </c>
      <c r="N140" s="216" t="s">
        <v>410</v>
      </c>
      <c r="O140" s="216">
        <v>1000</v>
      </c>
    </row>
    <row r="141" spans="3:15" ht="12.75" hidden="1">
      <c r="C141" s="195"/>
      <c r="D141" s="195"/>
      <c r="K141" s="213" t="str">
        <f t="shared" si="2"/>
        <v>INDUSTRIAL - Padarias</v>
      </c>
      <c r="L141" s="214" t="s">
        <v>408</v>
      </c>
      <c r="M141" s="215" t="s">
        <v>485</v>
      </c>
      <c r="N141" s="216" t="s">
        <v>410</v>
      </c>
      <c r="O141" s="216">
        <v>1000</v>
      </c>
    </row>
    <row r="142" spans="3:15" ht="12.75" hidden="1">
      <c r="C142" s="195"/>
      <c r="D142" s="195"/>
      <c r="K142" s="213" t="str">
        <f t="shared" si="2"/>
        <v>INDUSTRIAL - Papéis (acabamento)</v>
      </c>
      <c r="L142" s="214" t="s">
        <v>408</v>
      </c>
      <c r="M142" s="215" t="s">
        <v>486</v>
      </c>
      <c r="N142" s="216" t="s">
        <v>410</v>
      </c>
      <c r="O142" s="216">
        <v>500</v>
      </c>
    </row>
    <row r="143" spans="3:15" ht="12.75" hidden="1">
      <c r="C143" s="195"/>
      <c r="D143" s="195"/>
      <c r="K143" s="213" t="str">
        <f t="shared" si="2"/>
        <v>INDUSTRIAL - Papéis (preparo de celulose)</v>
      </c>
      <c r="L143" s="214" t="s">
        <v>408</v>
      </c>
      <c r="M143" s="215" t="s">
        <v>487</v>
      </c>
      <c r="N143" s="216" t="s">
        <v>410</v>
      </c>
      <c r="O143" s="216">
        <v>80</v>
      </c>
    </row>
    <row r="144" spans="3:15" ht="12.75" hidden="1">
      <c r="C144" s="195"/>
      <c r="D144" s="195"/>
      <c r="K144" s="213" t="str">
        <f t="shared" si="2"/>
        <v>INDUSTRIAL - Papéis (processamentos)</v>
      </c>
      <c r="L144" s="214" t="s">
        <v>408</v>
      </c>
      <c r="M144" s="215" t="s">
        <v>488</v>
      </c>
      <c r="N144" s="216" t="s">
        <v>410</v>
      </c>
      <c r="O144" s="216">
        <v>800</v>
      </c>
    </row>
    <row r="145" spans="3:15" ht="12.75" hidden="1">
      <c r="C145" s="195"/>
      <c r="D145" s="195"/>
      <c r="K145" s="213" t="str">
        <f t="shared" si="2"/>
        <v>INDUSTRIAL - Papelões Betuminados</v>
      </c>
      <c r="L145" s="214" t="s">
        <v>408</v>
      </c>
      <c r="M145" s="215" t="s">
        <v>489</v>
      </c>
      <c r="N145" s="216" t="s">
        <v>410</v>
      </c>
      <c r="O145" s="216">
        <v>2000</v>
      </c>
    </row>
    <row r="146" spans="3:15" ht="12.75" hidden="1">
      <c r="C146" s="195"/>
      <c r="D146" s="195"/>
      <c r="K146" s="213" t="str">
        <f t="shared" si="2"/>
        <v>INDUSTRIAL - Papelões Ondulados</v>
      </c>
      <c r="L146" s="214" t="s">
        <v>408</v>
      </c>
      <c r="M146" s="215" t="s">
        <v>490</v>
      </c>
      <c r="N146" s="216" t="s">
        <v>410</v>
      </c>
      <c r="O146" s="216">
        <v>800</v>
      </c>
    </row>
    <row r="147" spans="3:15" ht="12.75" hidden="1">
      <c r="C147" s="195"/>
      <c r="D147" s="195"/>
      <c r="K147" s="213" t="str">
        <f t="shared" si="2"/>
        <v>INDUSTRIAL - Pedras</v>
      </c>
      <c r="L147" s="214" t="s">
        <v>408</v>
      </c>
      <c r="M147" s="215" t="s">
        <v>491</v>
      </c>
      <c r="N147" s="216" t="s">
        <v>410</v>
      </c>
      <c r="O147" s="216">
        <v>40</v>
      </c>
    </row>
    <row r="148" spans="3:15" ht="12.75" hidden="1">
      <c r="C148" s="195"/>
      <c r="D148" s="195"/>
      <c r="K148" s="213" t="str">
        <f t="shared" si="2"/>
        <v>INDUSTRIAL - Perfumes</v>
      </c>
      <c r="L148" s="214" t="s">
        <v>408</v>
      </c>
      <c r="M148" s="215" t="s">
        <v>492</v>
      </c>
      <c r="N148" s="216" t="s">
        <v>410</v>
      </c>
      <c r="O148" s="216">
        <v>300</v>
      </c>
    </row>
    <row r="149" spans="3:15" ht="12.75" hidden="1">
      <c r="C149" s="195"/>
      <c r="D149" s="195"/>
      <c r="K149" s="213" t="str">
        <f t="shared" si="2"/>
        <v>INDUSTRIAL - Pneus</v>
      </c>
      <c r="L149" s="214" t="s">
        <v>408</v>
      </c>
      <c r="M149" s="215" t="s">
        <v>493</v>
      </c>
      <c r="N149" s="216" t="s">
        <v>410</v>
      </c>
      <c r="O149" s="216">
        <v>700</v>
      </c>
    </row>
    <row r="150" spans="3:15" ht="12.75" hidden="1">
      <c r="C150" s="195"/>
      <c r="D150" s="195"/>
      <c r="K150" s="213" t="str">
        <f t="shared" si="2"/>
        <v>INDUSTRIAL - Produtos Adesivos</v>
      </c>
      <c r="L150" s="214" t="s">
        <v>408</v>
      </c>
      <c r="M150" s="215" t="s">
        <v>494</v>
      </c>
      <c r="N150" s="216" t="s">
        <v>410</v>
      </c>
      <c r="O150" s="216">
        <v>1000</v>
      </c>
    </row>
    <row r="151" spans="3:15" ht="12.75" hidden="1">
      <c r="C151" s="195"/>
      <c r="D151" s="195"/>
      <c r="K151" s="213" t="str">
        <f t="shared" si="2"/>
        <v>INDUSTRIAL - Produtos de Adubo Químico</v>
      </c>
      <c r="L151" s="214" t="s">
        <v>408</v>
      </c>
      <c r="M151" s="215" t="s">
        <v>495</v>
      </c>
      <c r="N151" s="216" t="s">
        <v>410</v>
      </c>
      <c r="O151" s="216">
        <v>200</v>
      </c>
    </row>
    <row r="152" spans="3:15" ht="12.75" hidden="1">
      <c r="C152" s="195"/>
      <c r="D152" s="195"/>
      <c r="K152" s="213" t="str">
        <f t="shared" si="2"/>
        <v>INDUSTRIAL - Produtos Alimentícios (expedição)</v>
      </c>
      <c r="L152" s="214" t="s">
        <v>408</v>
      </c>
      <c r="M152" s="215" t="s">
        <v>496</v>
      </c>
      <c r="N152" s="216" t="s">
        <v>410</v>
      </c>
      <c r="O152" s="216">
        <v>1000</v>
      </c>
    </row>
    <row r="153" spans="3:15" ht="12.75" hidden="1">
      <c r="C153" s="195"/>
      <c r="D153" s="195"/>
      <c r="K153" s="213" t="str">
        <f t="shared" si="2"/>
        <v>INDUSTRIAL - Produtos com Ácido Acético</v>
      </c>
      <c r="L153" s="214" t="s">
        <v>408</v>
      </c>
      <c r="M153" s="215" t="s">
        <v>497</v>
      </c>
      <c r="N153" s="216" t="s">
        <v>410</v>
      </c>
      <c r="O153" s="216">
        <v>200</v>
      </c>
    </row>
    <row r="154" spans="3:15" ht="12.75" hidden="1">
      <c r="C154" s="195"/>
      <c r="D154" s="195"/>
      <c r="K154" s="213" t="str">
        <f t="shared" si="2"/>
        <v>INDUSTRIAL - Produtos com Ácido Carbônico</v>
      </c>
      <c r="L154" s="214" t="s">
        <v>408</v>
      </c>
      <c r="M154" s="215" t="s">
        <v>498</v>
      </c>
      <c r="N154" s="216" t="s">
        <v>410</v>
      </c>
      <c r="O154" s="216">
        <v>40</v>
      </c>
    </row>
    <row r="155" spans="3:15" ht="12.75" hidden="1">
      <c r="C155" s="195"/>
      <c r="D155" s="195"/>
      <c r="K155" s="213" t="str">
        <f t="shared" si="2"/>
        <v>INDUSTRIAL - Produtos com Ácido Inorgânico</v>
      </c>
      <c r="L155" s="214" t="s">
        <v>408</v>
      </c>
      <c r="M155" s="215" t="s">
        <v>499</v>
      </c>
      <c r="N155" s="216" t="s">
        <v>410</v>
      </c>
      <c r="O155" s="216">
        <v>80</v>
      </c>
    </row>
    <row r="156" spans="3:15" ht="12.75" hidden="1">
      <c r="C156" s="195"/>
      <c r="D156" s="195"/>
      <c r="K156" s="213" t="str">
        <f t="shared" si="2"/>
        <v>INDUSTRIAL - Produtos com Albumina</v>
      </c>
      <c r="L156" s="214" t="s">
        <v>408</v>
      </c>
      <c r="M156" s="215" t="s">
        <v>500</v>
      </c>
      <c r="N156" s="216" t="s">
        <v>433</v>
      </c>
      <c r="O156" s="216">
        <v>2000</v>
      </c>
    </row>
    <row r="157" spans="3:15" ht="12.75" hidden="1">
      <c r="C157" s="195"/>
      <c r="D157" s="195"/>
      <c r="K157" s="213" t="str">
        <f t="shared" si="2"/>
        <v>INDUSTRIAL - Produtos com Alcatrão</v>
      </c>
      <c r="L157" s="214" t="s">
        <v>408</v>
      </c>
      <c r="M157" s="215" t="s">
        <v>501</v>
      </c>
      <c r="N157" s="216" t="s">
        <v>410</v>
      </c>
      <c r="O157" s="216">
        <v>800</v>
      </c>
    </row>
    <row r="158" spans="3:15" ht="12.75" hidden="1">
      <c r="C158" s="195"/>
      <c r="D158" s="195"/>
      <c r="K158" s="213" t="str">
        <f t="shared" si="2"/>
        <v>INDUSTRIAL - Produtos com Amido</v>
      </c>
      <c r="L158" s="214" t="s">
        <v>408</v>
      </c>
      <c r="M158" s="215" t="s">
        <v>502</v>
      </c>
      <c r="N158" s="216" t="s">
        <v>433</v>
      </c>
      <c r="O158" s="216">
        <v>2000</v>
      </c>
    </row>
    <row r="159" spans="3:15" ht="12.75" hidden="1">
      <c r="C159" s="195"/>
      <c r="D159" s="195"/>
      <c r="K159" s="213" t="str">
        <f t="shared" si="2"/>
        <v>INDUSTRIAL - Produtos com Soda</v>
      </c>
      <c r="L159" s="214" t="s">
        <v>408</v>
      </c>
      <c r="M159" s="215" t="s">
        <v>503</v>
      </c>
      <c r="N159" s="216" t="s">
        <v>410</v>
      </c>
      <c r="O159" s="216">
        <v>40</v>
      </c>
    </row>
    <row r="160" spans="3:15" ht="12.75" hidden="1">
      <c r="C160" s="195"/>
      <c r="D160" s="195"/>
      <c r="K160" s="213" t="str">
        <f t="shared" si="2"/>
        <v>INDUSTRIAL - Produtos de Limpeza</v>
      </c>
      <c r="L160" s="214" t="s">
        <v>408</v>
      </c>
      <c r="M160" s="215" t="s">
        <v>504</v>
      </c>
      <c r="N160" s="216" t="s">
        <v>433</v>
      </c>
      <c r="O160" s="216">
        <v>2000</v>
      </c>
    </row>
    <row r="161" spans="3:15" ht="12.75" hidden="1">
      <c r="C161" s="195"/>
      <c r="D161" s="195"/>
      <c r="K161" s="213" t="str">
        <f t="shared" si="2"/>
        <v>INDUSTRIAL - Produtos Graxos</v>
      </c>
      <c r="L161" s="214" t="s">
        <v>408</v>
      </c>
      <c r="M161" s="215" t="s">
        <v>505</v>
      </c>
      <c r="N161" s="216" t="s">
        <v>410</v>
      </c>
      <c r="O161" s="216">
        <v>1000</v>
      </c>
    </row>
    <row r="162" spans="3:15" ht="12.75" hidden="1">
      <c r="C162" s="195"/>
      <c r="D162" s="195"/>
      <c r="K162" s="213" t="str">
        <f t="shared" si="2"/>
        <v>INDUSTRIAL - Produtos Refratários</v>
      </c>
      <c r="L162" s="214" t="s">
        <v>408</v>
      </c>
      <c r="M162" s="215" t="s">
        <v>506</v>
      </c>
      <c r="N162" s="216" t="s">
        <v>410</v>
      </c>
      <c r="O162" s="216">
        <v>200</v>
      </c>
    </row>
    <row r="163" spans="3:15" ht="12.75" hidden="1">
      <c r="C163" s="195"/>
      <c r="D163" s="195"/>
      <c r="K163" s="213" t="str">
        <f t="shared" si="2"/>
        <v>INDUSTRIAL - Rações</v>
      </c>
      <c r="L163" s="214" t="s">
        <v>408</v>
      </c>
      <c r="M163" s="215" t="s">
        <v>507</v>
      </c>
      <c r="N163" s="216" t="s">
        <v>433</v>
      </c>
      <c r="O163" s="216">
        <v>2000</v>
      </c>
    </row>
    <row r="164" spans="3:15" ht="12.75" hidden="1">
      <c r="C164" s="195"/>
      <c r="D164" s="195"/>
      <c r="K164" s="213" t="str">
        <f t="shared" si="2"/>
        <v>INDUSTRIAL - Relógios</v>
      </c>
      <c r="L164" s="214" t="s">
        <v>408</v>
      </c>
      <c r="M164" s="215" t="s">
        <v>508</v>
      </c>
      <c r="N164" s="216" t="s">
        <v>410</v>
      </c>
      <c r="O164" s="216">
        <v>300</v>
      </c>
    </row>
    <row r="165" spans="3:15" ht="12.75" hidden="1">
      <c r="C165" s="195"/>
      <c r="D165" s="195"/>
      <c r="K165" s="213" t="str">
        <f t="shared" si="2"/>
        <v>INDUSTRIAL - Resinas</v>
      </c>
      <c r="L165" s="214" t="s">
        <v>408</v>
      </c>
      <c r="M165" s="215" t="s">
        <v>509</v>
      </c>
      <c r="N165" s="216" t="s">
        <v>433</v>
      </c>
      <c r="O165" s="216">
        <v>3000</v>
      </c>
    </row>
    <row r="166" spans="3:15" ht="12.75" hidden="1">
      <c r="C166" s="195"/>
      <c r="D166" s="195"/>
      <c r="K166" s="213" t="str">
        <f t="shared" si="2"/>
        <v>INDUSTRIAL - Roupas</v>
      </c>
      <c r="L166" s="214" t="s">
        <v>408</v>
      </c>
      <c r="M166" s="215" t="s">
        <v>510</v>
      </c>
      <c r="N166" s="216" t="s">
        <v>410</v>
      </c>
      <c r="O166" s="216">
        <v>500</v>
      </c>
    </row>
    <row r="167" spans="3:15" ht="12.75" hidden="1">
      <c r="C167" s="195"/>
      <c r="D167" s="195"/>
      <c r="K167" s="213" t="str">
        <f t="shared" si="2"/>
        <v>INDUSTRIAL - Sabões</v>
      </c>
      <c r="L167" s="214" t="s">
        <v>408</v>
      </c>
      <c r="M167" s="215" t="s">
        <v>511</v>
      </c>
      <c r="N167" s="216" t="s">
        <v>410</v>
      </c>
      <c r="O167" s="216">
        <v>300</v>
      </c>
    </row>
    <row r="168" spans="3:15" ht="12.75" hidden="1">
      <c r="C168" s="195"/>
      <c r="D168" s="195"/>
      <c r="K168" s="213" t="str">
        <f t="shared" si="2"/>
        <v>INDUSTRIAL - Sacos de Papel</v>
      </c>
      <c r="L168" s="214" t="s">
        <v>408</v>
      </c>
      <c r="M168" s="215" t="s">
        <v>512</v>
      </c>
      <c r="N168" s="216" t="s">
        <v>410</v>
      </c>
      <c r="O168" s="216">
        <v>800</v>
      </c>
    </row>
    <row r="169" spans="3:15" ht="12.75" hidden="1">
      <c r="C169" s="195"/>
      <c r="D169" s="195"/>
      <c r="K169" s="213" t="str">
        <f t="shared" si="2"/>
        <v>INDUSTRIAL - Sacos de Juta</v>
      </c>
      <c r="L169" s="214" t="s">
        <v>408</v>
      </c>
      <c r="M169" s="215" t="s">
        <v>513</v>
      </c>
      <c r="N169" s="216" t="s">
        <v>410</v>
      </c>
      <c r="O169" s="216">
        <v>500</v>
      </c>
    </row>
    <row r="170" spans="3:15" ht="12.75" hidden="1">
      <c r="C170" s="195"/>
      <c r="D170" s="195"/>
      <c r="K170" s="213" t="str">
        <f t="shared" si="2"/>
        <v>INDUSTRIAL - Sorvetes</v>
      </c>
      <c r="L170" s="214" t="s">
        <v>408</v>
      </c>
      <c r="M170" s="215" t="s">
        <v>514</v>
      </c>
      <c r="N170" s="216" t="s">
        <v>410</v>
      </c>
      <c r="O170" s="216">
        <v>80</v>
      </c>
    </row>
    <row r="171" spans="3:15" ht="12.75" hidden="1">
      <c r="C171" s="195"/>
      <c r="D171" s="195"/>
      <c r="K171" s="213" t="str">
        <f t="shared" si="2"/>
        <v>INDUSTRIAL - Sucos de Frutas</v>
      </c>
      <c r="L171" s="214" t="s">
        <v>408</v>
      </c>
      <c r="M171" s="215" t="s">
        <v>515</v>
      </c>
      <c r="N171" s="216" t="s">
        <v>410</v>
      </c>
      <c r="O171" s="216">
        <v>200</v>
      </c>
    </row>
    <row r="172" spans="3:15" ht="12.75" hidden="1">
      <c r="C172" s="195"/>
      <c r="D172" s="195"/>
      <c r="K172" s="213" t="str">
        <f t="shared" si="2"/>
        <v>INDUSTRIAL - Texteis em Geral</v>
      </c>
      <c r="L172" s="214" t="s">
        <v>408</v>
      </c>
      <c r="M172" s="215" t="s">
        <v>516</v>
      </c>
      <c r="N172" s="216" t="s">
        <v>410</v>
      </c>
      <c r="O172" s="216">
        <v>700</v>
      </c>
    </row>
    <row r="173" spans="3:15" ht="12.75" hidden="1">
      <c r="C173" s="195"/>
      <c r="D173" s="195"/>
      <c r="K173" s="213" t="str">
        <f t="shared" si="2"/>
        <v>INDUSTRIAL - Tintas e Solventes</v>
      </c>
      <c r="L173" s="214" t="s">
        <v>408</v>
      </c>
      <c r="M173" s="215" t="s">
        <v>517</v>
      </c>
      <c r="N173" s="216" t="s">
        <v>433</v>
      </c>
      <c r="O173" s="216">
        <v>4000</v>
      </c>
    </row>
    <row r="174" spans="3:15" ht="12.75" hidden="1">
      <c r="C174" s="195"/>
      <c r="D174" s="195"/>
      <c r="K174" s="213" t="str">
        <f t="shared" si="2"/>
        <v>INDUSTRIAL - Tintas Latéx</v>
      </c>
      <c r="L174" s="214" t="s">
        <v>408</v>
      </c>
      <c r="M174" s="215" t="s">
        <v>518</v>
      </c>
      <c r="N174" s="216" t="s">
        <v>410</v>
      </c>
      <c r="O174" s="216">
        <v>800</v>
      </c>
    </row>
    <row r="175" spans="3:15" ht="12.75" hidden="1">
      <c r="C175" s="195"/>
      <c r="D175" s="195"/>
      <c r="K175" s="213" t="str">
        <f t="shared" si="2"/>
        <v>INDUSTRIAL - Tintas Não Inflamáveis</v>
      </c>
      <c r="L175" s="214" t="s">
        <v>408</v>
      </c>
      <c r="M175" s="215" t="s">
        <v>519</v>
      </c>
      <c r="N175" s="216" t="s">
        <v>410</v>
      </c>
      <c r="O175" s="216">
        <v>200</v>
      </c>
    </row>
    <row r="176" spans="3:15" ht="12.75" hidden="1">
      <c r="C176" s="195"/>
      <c r="D176" s="195"/>
      <c r="K176" s="213" t="str">
        <f t="shared" si="2"/>
        <v>INDUSTRIAL - Transformadores</v>
      </c>
      <c r="L176" s="214" t="s">
        <v>408</v>
      </c>
      <c r="M176" s="215" t="s">
        <v>520</v>
      </c>
      <c r="N176" s="216" t="s">
        <v>410</v>
      </c>
      <c r="O176" s="216">
        <v>200</v>
      </c>
    </row>
    <row r="177" spans="3:15" ht="12.75" hidden="1">
      <c r="C177" s="195"/>
      <c r="D177" s="195"/>
      <c r="K177" s="213" t="str">
        <f t="shared" si="2"/>
        <v>INDUSTRIAL - Tratamento de Madeira</v>
      </c>
      <c r="L177" s="214" t="s">
        <v>408</v>
      </c>
      <c r="M177" s="215" t="s">
        <v>521</v>
      </c>
      <c r="N177" s="216" t="s">
        <v>433</v>
      </c>
      <c r="O177" s="216">
        <v>3000</v>
      </c>
    </row>
    <row r="178" spans="3:15" ht="12.75" hidden="1">
      <c r="C178" s="195"/>
      <c r="D178" s="195"/>
      <c r="K178" s="213" t="str">
        <f t="shared" si="2"/>
        <v>INDUSTRIAL - Tratores</v>
      </c>
      <c r="L178" s="214" t="s">
        <v>408</v>
      </c>
      <c r="M178" s="215" t="s">
        <v>522</v>
      </c>
      <c r="N178" s="216" t="s">
        <v>410</v>
      </c>
      <c r="O178" s="216">
        <v>300</v>
      </c>
    </row>
    <row r="179" spans="3:15" ht="12.75" hidden="1">
      <c r="C179" s="195"/>
      <c r="D179" s="195"/>
      <c r="K179" s="213" t="str">
        <f t="shared" si="2"/>
        <v>INDUSTRIAL - Vagões</v>
      </c>
      <c r="L179" s="214" t="s">
        <v>408</v>
      </c>
      <c r="M179" s="215" t="s">
        <v>523</v>
      </c>
      <c r="N179" s="216" t="s">
        <v>410</v>
      </c>
      <c r="O179" s="216">
        <v>200</v>
      </c>
    </row>
    <row r="180" spans="3:15" ht="12.75" hidden="1">
      <c r="C180" s="195"/>
      <c r="D180" s="195"/>
      <c r="K180" s="213" t="str">
        <f t="shared" si="2"/>
        <v>INDUSTRIAL - Vassouras ou Escovas</v>
      </c>
      <c r="L180" s="214" t="s">
        <v>408</v>
      </c>
      <c r="M180" s="215" t="s">
        <v>524</v>
      </c>
      <c r="N180" s="216" t="s">
        <v>410</v>
      </c>
      <c r="O180" s="216">
        <v>700</v>
      </c>
    </row>
    <row r="181" spans="3:15" ht="12.75" hidden="1">
      <c r="C181" s="195"/>
      <c r="D181" s="195"/>
      <c r="K181" s="213" t="str">
        <f t="shared" si="2"/>
        <v>INDUSTRIAL - Velas</v>
      </c>
      <c r="L181" s="214" t="s">
        <v>408</v>
      </c>
      <c r="M181" s="215" t="s">
        <v>525</v>
      </c>
      <c r="N181" s="216" t="s">
        <v>410</v>
      </c>
      <c r="O181" s="216">
        <v>1000</v>
      </c>
    </row>
    <row r="182" spans="3:15" ht="12.75" hidden="1">
      <c r="C182" s="195"/>
      <c r="D182" s="195"/>
      <c r="K182" s="213" t="str">
        <f t="shared" si="2"/>
        <v>INDUSTRIAL - Verduras Desidratadas</v>
      </c>
      <c r="L182" s="214" t="s">
        <v>408</v>
      </c>
      <c r="M182" s="215" t="s">
        <v>526</v>
      </c>
      <c r="N182" s="216" t="s">
        <v>410</v>
      </c>
      <c r="O182" s="216">
        <v>1000</v>
      </c>
    </row>
    <row r="183" spans="3:15" ht="12.75" hidden="1">
      <c r="C183" s="195"/>
      <c r="D183" s="195"/>
      <c r="K183" s="213" t="str">
        <f t="shared" si="2"/>
        <v>INDUSTRIAL - Vidros e Espelhos</v>
      </c>
      <c r="L183" s="214" t="s">
        <v>408</v>
      </c>
      <c r="M183" s="215" t="s">
        <v>527</v>
      </c>
      <c r="N183" s="216" t="s">
        <v>410</v>
      </c>
      <c r="O183" s="216">
        <v>200</v>
      </c>
    </row>
    <row r="184" spans="3:15" ht="12.75" hidden="1">
      <c r="C184" s="195"/>
      <c r="D184" s="195"/>
      <c r="K184" s="218" t="str">
        <f t="shared" si="2"/>
        <v>INDUSTRIAL - Vinagres</v>
      </c>
      <c r="L184" s="193" t="s">
        <v>408</v>
      </c>
      <c r="M184" s="215" t="s">
        <v>528</v>
      </c>
      <c r="N184" s="216" t="s">
        <v>410</v>
      </c>
      <c r="O184" s="216">
        <v>80</v>
      </c>
    </row>
    <row r="185" spans="3:4" ht="12.75" hidden="1">
      <c r="C185" s="195"/>
      <c r="D185" s="195"/>
    </row>
    <row r="186" spans="3:4" ht="12.75" hidden="1">
      <c r="C186" s="195"/>
      <c r="D186" s="195"/>
    </row>
    <row r="187" spans="3:4" ht="12.75" hidden="1">
      <c r="C187" s="195"/>
      <c r="D187" s="195"/>
    </row>
    <row r="188" spans="3:4" ht="12.75" hidden="1">
      <c r="C188" s="195"/>
      <c r="D188" s="195"/>
    </row>
    <row r="189" spans="3:4" ht="12.75" hidden="1">
      <c r="C189" s="195"/>
      <c r="D189" s="195"/>
    </row>
    <row r="190" spans="3:4" ht="12.75" hidden="1">
      <c r="C190" s="195"/>
      <c r="D190" s="195"/>
    </row>
    <row r="191" spans="3:4" ht="12.75" hidden="1">
      <c r="C191" s="195"/>
      <c r="D191" s="195"/>
    </row>
    <row r="192" spans="3:4" ht="12.75" hidden="1">
      <c r="C192" s="195"/>
      <c r="D192" s="195"/>
    </row>
    <row r="193" spans="3:4" ht="12.75" hidden="1">
      <c r="C193" s="195"/>
      <c r="D193" s="195"/>
    </row>
    <row r="194" spans="3:4" ht="12.75" hidden="1">
      <c r="C194" s="195"/>
      <c r="D194" s="195"/>
    </row>
    <row r="195" spans="3:4" ht="12.75" hidden="1">
      <c r="C195" s="195"/>
      <c r="D195" s="195"/>
    </row>
    <row r="196" spans="3:4" ht="12.75" hidden="1">
      <c r="C196" s="195"/>
      <c r="D196" s="195"/>
    </row>
    <row r="197" spans="3:4" ht="12.75" hidden="1">
      <c r="C197" s="195"/>
      <c r="D197" s="195"/>
    </row>
    <row r="198" spans="3:4" ht="12.75" hidden="1">
      <c r="C198" s="195"/>
      <c r="D198" s="195"/>
    </row>
    <row r="199" spans="3:4" ht="12.75" hidden="1">
      <c r="C199" s="195"/>
      <c r="D199" s="195"/>
    </row>
    <row r="200" spans="3:4" ht="12.75" hidden="1">
      <c r="C200" s="195"/>
      <c r="D200" s="195"/>
    </row>
    <row r="201" spans="3:4" ht="12.75" hidden="1">
      <c r="C201" s="195"/>
      <c r="D201" s="195"/>
    </row>
    <row r="202" spans="3:4" ht="12.75" hidden="1">
      <c r="C202" s="195"/>
      <c r="D202" s="195"/>
    </row>
    <row r="203" spans="3:4" ht="12.75" hidden="1">
      <c r="C203" s="195"/>
      <c r="D203" s="195"/>
    </row>
    <row r="204" spans="3:4" ht="12.75" hidden="1">
      <c r="C204" s="195"/>
      <c r="D204" s="195"/>
    </row>
    <row r="205" spans="3:4" ht="12.75" hidden="1">
      <c r="C205" s="195"/>
      <c r="D205" s="195"/>
    </row>
    <row r="206" spans="3:4" ht="12.75" hidden="1">
      <c r="C206" s="195"/>
      <c r="D206" s="195"/>
    </row>
    <row r="207" spans="3:4" ht="12.75" hidden="1">
      <c r="C207" s="195"/>
      <c r="D207" s="195"/>
    </row>
    <row r="208" spans="3:4" ht="12.75" hidden="1">
      <c r="C208" s="195"/>
      <c r="D208" s="195"/>
    </row>
    <row r="209" spans="3:4" ht="12.75" hidden="1">
      <c r="C209" s="195"/>
      <c r="D209" s="195"/>
    </row>
    <row r="210" spans="3:4" ht="12.75" hidden="1">
      <c r="C210" s="195"/>
      <c r="D210" s="195"/>
    </row>
    <row r="211" spans="3:4" ht="12.75" hidden="1">
      <c r="C211" s="195"/>
      <c r="D211" s="195"/>
    </row>
    <row r="212" spans="3:4" ht="12.75" hidden="1">
      <c r="C212" s="195"/>
      <c r="D212" s="195"/>
    </row>
    <row r="213" spans="3:4" ht="12.75" hidden="1">
      <c r="C213" s="195"/>
      <c r="D213" s="195"/>
    </row>
    <row r="214" spans="3:4" ht="12.75" hidden="1">
      <c r="C214" s="195"/>
      <c r="D214" s="195"/>
    </row>
    <row r="215" spans="3:4" ht="12.75" hidden="1">
      <c r="C215" s="195"/>
      <c r="D215" s="195"/>
    </row>
    <row r="216" spans="3:4" ht="12.75" hidden="1">
      <c r="C216" s="195"/>
      <c r="D216" s="195"/>
    </row>
    <row r="217" spans="3:4" ht="12.75" hidden="1">
      <c r="C217" s="195"/>
      <c r="D217" s="195"/>
    </row>
    <row r="218" spans="3:4" ht="12.75" hidden="1">
      <c r="C218" s="195"/>
      <c r="D218" s="195"/>
    </row>
    <row r="219" spans="3:4" ht="12.75" hidden="1">
      <c r="C219" s="195"/>
      <c r="D219" s="195"/>
    </row>
    <row r="220" spans="3:4" ht="12.75" hidden="1">
      <c r="C220" s="195"/>
      <c r="D220" s="195"/>
    </row>
    <row r="221" spans="3:4" ht="12.75" hidden="1">
      <c r="C221" s="195"/>
      <c r="D221" s="195"/>
    </row>
    <row r="222" spans="3:4" ht="12.75" hidden="1">
      <c r="C222" s="195"/>
      <c r="D222" s="195"/>
    </row>
    <row r="223" spans="3:4" ht="12.75" hidden="1">
      <c r="C223" s="195"/>
      <c r="D223" s="195"/>
    </row>
    <row r="224" spans="3:4" ht="12.75" hidden="1">
      <c r="C224" s="195"/>
      <c r="D224" s="195"/>
    </row>
    <row r="225" spans="3:4" ht="12.75" hidden="1">
      <c r="C225" s="195"/>
      <c r="D225" s="195"/>
    </row>
    <row r="226" spans="3:4" ht="12.75" hidden="1">
      <c r="C226" s="195"/>
      <c r="D226" s="195"/>
    </row>
    <row r="227" spans="3:4" ht="12.75" hidden="1">
      <c r="C227" s="195"/>
      <c r="D227" s="195"/>
    </row>
    <row r="228" spans="3:4" ht="12.75" hidden="1">
      <c r="C228" s="195"/>
      <c r="D228" s="195"/>
    </row>
    <row r="229" spans="3:4" ht="12.75" hidden="1">
      <c r="C229" s="195"/>
      <c r="D229" s="195"/>
    </row>
    <row r="230" spans="3:4" ht="12.75" hidden="1">
      <c r="C230" s="195"/>
      <c r="D230" s="195"/>
    </row>
    <row r="231" spans="3:4" ht="12.75" hidden="1">
      <c r="C231" s="195"/>
      <c r="D231" s="195"/>
    </row>
    <row r="232" spans="3:4" ht="12.75" hidden="1">
      <c r="C232" s="195"/>
      <c r="D232" s="195"/>
    </row>
    <row r="233" spans="3:4" ht="12.75" hidden="1">
      <c r="C233" s="195"/>
      <c r="D233" s="195"/>
    </row>
    <row r="234" spans="3:4" ht="12.75" hidden="1">
      <c r="C234" s="195"/>
      <c r="D234" s="195"/>
    </row>
    <row r="235" spans="3:4" ht="12.75" hidden="1">
      <c r="C235" s="195"/>
      <c r="D235" s="195"/>
    </row>
    <row r="236" spans="3:4" ht="12.75" hidden="1">
      <c r="C236" s="195"/>
      <c r="D236" s="195"/>
    </row>
    <row r="237" spans="3:4" ht="12.75" hidden="1">
      <c r="C237" s="195"/>
      <c r="D237" s="195"/>
    </row>
    <row r="238" spans="3:4" ht="12.75" hidden="1">
      <c r="C238" s="195"/>
      <c r="D238" s="195"/>
    </row>
    <row r="239" spans="3:4" ht="12.75" hidden="1">
      <c r="C239" s="195"/>
      <c r="D239" s="195"/>
    </row>
    <row r="240" spans="3:4" ht="12.75" hidden="1">
      <c r="C240" s="195"/>
      <c r="D240" s="195"/>
    </row>
    <row r="241" spans="3:4" ht="12.75" hidden="1">
      <c r="C241" s="195"/>
      <c r="D241" s="195"/>
    </row>
    <row r="242" spans="3:4" ht="12.75" hidden="1">
      <c r="C242" s="195"/>
      <c r="D242" s="195"/>
    </row>
    <row r="243" spans="3:4" ht="12.75" hidden="1">
      <c r="C243" s="195"/>
      <c r="D243" s="195"/>
    </row>
    <row r="244" spans="3:4" ht="12.75" hidden="1">
      <c r="C244" s="195"/>
      <c r="D244" s="195"/>
    </row>
    <row r="245" spans="3:4" ht="12.75" hidden="1">
      <c r="C245" s="195"/>
      <c r="D245" s="195"/>
    </row>
    <row r="246" spans="3:4" ht="12.75" hidden="1">
      <c r="C246" s="195"/>
      <c r="D246" s="195"/>
    </row>
    <row r="247" spans="3:4" ht="12.75" hidden="1">
      <c r="C247" s="195"/>
      <c r="D247" s="195"/>
    </row>
    <row r="248" spans="3:4" ht="12.75" hidden="1">
      <c r="C248" s="195"/>
      <c r="D248" s="195"/>
    </row>
    <row r="249" spans="3:4" ht="12.75" hidden="1">
      <c r="C249" s="195"/>
      <c r="D249" s="195"/>
    </row>
    <row r="250" spans="3:4" ht="12.75" hidden="1">
      <c r="C250" s="195"/>
      <c r="D250" s="195"/>
    </row>
    <row r="251" spans="3:4" ht="12.75" hidden="1">
      <c r="C251" s="195"/>
      <c r="D251" s="195"/>
    </row>
    <row r="252" spans="3:4" ht="12.75" hidden="1">
      <c r="C252" s="195"/>
      <c r="D252" s="195"/>
    </row>
    <row r="253" spans="3:4" ht="12.75" hidden="1">
      <c r="C253" s="195"/>
      <c r="D253" s="195"/>
    </row>
    <row r="254" spans="3:4" ht="12.75" hidden="1">
      <c r="C254" s="195"/>
      <c r="D254" s="195"/>
    </row>
    <row r="255" spans="3:4" ht="12.75" hidden="1">
      <c r="C255" s="195"/>
      <c r="D255" s="195"/>
    </row>
    <row r="256" spans="3:4" ht="12.75" hidden="1">
      <c r="C256" s="195"/>
      <c r="D256" s="195"/>
    </row>
    <row r="257" spans="3:4" ht="12.75" hidden="1">
      <c r="C257" s="195"/>
      <c r="D257" s="195"/>
    </row>
    <row r="258" spans="3:4" ht="12.75" hidden="1">
      <c r="C258" s="195"/>
      <c r="D258" s="195"/>
    </row>
    <row r="259" spans="3:4" ht="12.75" hidden="1">
      <c r="C259" s="195"/>
      <c r="D259" s="195"/>
    </row>
    <row r="260" spans="3:4" ht="12.75" hidden="1">
      <c r="C260" s="195"/>
      <c r="D260" s="195"/>
    </row>
    <row r="261" spans="3:4" ht="12.75" hidden="1">
      <c r="C261" s="195"/>
      <c r="D261" s="195"/>
    </row>
    <row r="262" spans="3:4" ht="12.75" hidden="1">
      <c r="C262" s="195"/>
      <c r="D262" s="195"/>
    </row>
    <row r="263" spans="3:4" ht="12.75" hidden="1">
      <c r="C263" s="195"/>
      <c r="D263" s="195"/>
    </row>
    <row r="264" spans="3:4" ht="12.75" hidden="1">
      <c r="C264" s="195"/>
      <c r="D264" s="195"/>
    </row>
    <row r="265" spans="3:4" ht="12.75" hidden="1">
      <c r="C265" s="195"/>
      <c r="D265" s="195"/>
    </row>
    <row r="266" spans="3:4" ht="12.75" hidden="1">
      <c r="C266" s="195"/>
      <c r="D266" s="195"/>
    </row>
    <row r="267" spans="3:4" ht="12.75" hidden="1">
      <c r="C267" s="195"/>
      <c r="D267" s="195"/>
    </row>
    <row r="268" spans="3:4" ht="12.75" hidden="1">
      <c r="C268" s="195"/>
      <c r="D268" s="195"/>
    </row>
    <row r="269" spans="3:4" ht="12.75" hidden="1">
      <c r="C269" s="195"/>
      <c r="D269" s="195"/>
    </row>
    <row r="270" spans="3:4" ht="12.75" hidden="1">
      <c r="C270" s="195"/>
      <c r="D270" s="195"/>
    </row>
    <row r="271" spans="3:4" ht="12.75" hidden="1">
      <c r="C271" s="195"/>
      <c r="D271" s="195"/>
    </row>
    <row r="272" spans="3:4" ht="12.75" hidden="1">
      <c r="C272" s="195"/>
      <c r="D272" s="195"/>
    </row>
    <row r="273" spans="3:4" ht="12.75" hidden="1">
      <c r="C273" s="195"/>
      <c r="D273" s="195"/>
    </row>
    <row r="274" spans="3:4" ht="12.75" hidden="1">
      <c r="C274" s="195"/>
      <c r="D274" s="195"/>
    </row>
    <row r="275" spans="3:4" ht="12.75" hidden="1">
      <c r="C275" s="195"/>
      <c r="D275" s="195"/>
    </row>
    <row r="276" spans="3:4" ht="12.75" hidden="1">
      <c r="C276" s="195"/>
      <c r="D276" s="195"/>
    </row>
    <row r="277" spans="3:4" ht="12.75" hidden="1">
      <c r="C277" s="195"/>
      <c r="D277" s="195"/>
    </row>
    <row r="278" spans="3:4" ht="12.75" hidden="1">
      <c r="C278" s="195"/>
      <c r="D278" s="195"/>
    </row>
    <row r="279" spans="3:4" ht="12.75" hidden="1">
      <c r="C279" s="195"/>
      <c r="D279" s="195"/>
    </row>
    <row r="280" spans="3:4" ht="12.75" hidden="1">
      <c r="C280" s="195"/>
      <c r="D280" s="195"/>
    </row>
    <row r="281" spans="3:4" ht="12.75" hidden="1">
      <c r="C281" s="195"/>
      <c r="D281" s="195"/>
    </row>
    <row r="282" spans="3:4" ht="12.75" hidden="1">
      <c r="C282" s="195"/>
      <c r="D282" s="195"/>
    </row>
    <row r="283" spans="3:4" ht="12.75" hidden="1">
      <c r="C283" s="195"/>
      <c r="D283" s="195"/>
    </row>
    <row r="284" spans="3:4" ht="12.75" hidden="1">
      <c r="C284" s="195"/>
      <c r="D284" s="195"/>
    </row>
    <row r="285" spans="3:4" ht="12.75" hidden="1">
      <c r="C285" s="195"/>
      <c r="D285" s="195"/>
    </row>
    <row r="286" spans="3:4" ht="12.75" hidden="1">
      <c r="C286" s="195"/>
      <c r="D286" s="195"/>
    </row>
    <row r="287" spans="3:4" ht="12.75" hidden="1">
      <c r="C287" s="195"/>
      <c r="D287" s="195"/>
    </row>
    <row r="288" spans="3:4" ht="12.75" hidden="1">
      <c r="C288" s="195"/>
      <c r="D288" s="195"/>
    </row>
    <row r="289" spans="3:4" ht="12.75" hidden="1">
      <c r="C289" s="195"/>
      <c r="D289" s="195"/>
    </row>
    <row r="290" spans="3:4" ht="12.75" hidden="1">
      <c r="C290" s="195"/>
      <c r="D290" s="195"/>
    </row>
    <row r="291" spans="3:4" ht="12.75" hidden="1">
      <c r="C291" s="195"/>
      <c r="D291" s="195"/>
    </row>
    <row r="292" spans="3:4" ht="12.75" hidden="1">
      <c r="C292" s="195"/>
      <c r="D292" s="195"/>
    </row>
    <row r="293" spans="3:4" ht="12.75" hidden="1">
      <c r="C293" s="195"/>
      <c r="D293" s="195"/>
    </row>
    <row r="294" spans="3:4" ht="12.75" hidden="1">
      <c r="C294" s="195"/>
      <c r="D294" s="195"/>
    </row>
    <row r="295" spans="3:4" ht="12.75" hidden="1">
      <c r="C295" s="195"/>
      <c r="D295" s="195"/>
    </row>
    <row r="296" spans="3:4" ht="12.75" hidden="1">
      <c r="C296" s="195"/>
      <c r="D296" s="195"/>
    </row>
    <row r="297" spans="3:4" ht="12.75" hidden="1">
      <c r="C297" s="195"/>
      <c r="D297" s="195"/>
    </row>
    <row r="298" spans="3:4" ht="12.75" hidden="1">
      <c r="C298" s="195"/>
      <c r="D298" s="195"/>
    </row>
    <row r="299" spans="3:4" ht="12.75" hidden="1">
      <c r="C299" s="195"/>
      <c r="D299" s="195"/>
    </row>
    <row r="300" spans="3:4" ht="12.75" hidden="1">
      <c r="C300" s="195"/>
      <c r="D300" s="195"/>
    </row>
    <row r="301" spans="3:4" ht="12.75" hidden="1">
      <c r="C301" s="195"/>
      <c r="D301" s="195"/>
    </row>
    <row r="302" spans="3:4" ht="12.75" hidden="1">
      <c r="C302" s="195"/>
      <c r="D302" s="195"/>
    </row>
    <row r="303" spans="3:4" ht="12.75" hidden="1">
      <c r="C303" s="195"/>
      <c r="D303" s="195"/>
    </row>
    <row r="304" spans="3:4" ht="12.75" hidden="1">
      <c r="C304" s="195"/>
      <c r="D304" s="195"/>
    </row>
    <row r="305" spans="3:4" ht="12.75" hidden="1">
      <c r="C305" s="195"/>
      <c r="D305" s="195"/>
    </row>
    <row r="306" spans="3:4" ht="12.75" hidden="1">
      <c r="C306" s="195"/>
      <c r="D306" s="195"/>
    </row>
    <row r="307" spans="3:4" ht="12.75" hidden="1">
      <c r="C307" s="195"/>
      <c r="D307" s="195"/>
    </row>
    <row r="308" spans="3:4" ht="12.75" hidden="1">
      <c r="C308" s="195"/>
      <c r="D308" s="195"/>
    </row>
    <row r="309" spans="3:4" ht="12.75" hidden="1">
      <c r="C309" s="195"/>
      <c r="D309" s="195"/>
    </row>
    <row r="310" spans="3:4" ht="12.75" hidden="1">
      <c r="C310" s="195"/>
      <c r="D310" s="195"/>
    </row>
    <row r="311" spans="3:4" ht="12.75" hidden="1">
      <c r="C311" s="195"/>
      <c r="D311" s="195"/>
    </row>
    <row r="312" spans="3:4" ht="12.75" hidden="1">
      <c r="C312" s="195"/>
      <c r="D312" s="195"/>
    </row>
    <row r="313" spans="3:4" ht="12.75" hidden="1">
      <c r="C313" s="195"/>
      <c r="D313" s="195"/>
    </row>
    <row r="314" spans="3:4" ht="12.75" hidden="1">
      <c r="C314" s="195"/>
      <c r="D314" s="195"/>
    </row>
    <row r="315" spans="3:4" ht="12.75" hidden="1">
      <c r="C315" s="195"/>
      <c r="D315" s="195"/>
    </row>
    <row r="316" spans="3:4" ht="12.75" hidden="1">
      <c r="C316" s="195"/>
      <c r="D316" s="195"/>
    </row>
    <row r="317" spans="3:4" ht="12.75" hidden="1">
      <c r="C317" s="195"/>
      <c r="D317" s="195"/>
    </row>
    <row r="318" spans="3:4" ht="12.75" hidden="1">
      <c r="C318" s="195"/>
      <c r="D318" s="195"/>
    </row>
    <row r="319" spans="3:4" ht="12.75" hidden="1">
      <c r="C319" s="195"/>
      <c r="D319" s="195"/>
    </row>
    <row r="320" spans="3:4" ht="12.75" hidden="1">
      <c r="C320" s="195"/>
      <c r="D320" s="195"/>
    </row>
    <row r="321" spans="3:4" ht="12.75" hidden="1">
      <c r="C321" s="195"/>
      <c r="D321" s="195"/>
    </row>
    <row r="322" spans="3:4" ht="12.75" hidden="1">
      <c r="C322" s="195"/>
      <c r="D322" s="195"/>
    </row>
    <row r="323" spans="3:4" ht="12.75" hidden="1">
      <c r="C323" s="195"/>
      <c r="D323" s="195"/>
    </row>
    <row r="324" spans="3:4" ht="12.75" hidden="1">
      <c r="C324" s="195"/>
      <c r="D324" s="195"/>
    </row>
    <row r="325" spans="3:4" ht="12.75" hidden="1">
      <c r="C325" s="195"/>
      <c r="D325" s="195"/>
    </row>
    <row r="326" spans="3:4" ht="12.75" hidden="1">
      <c r="C326" s="195"/>
      <c r="D326" s="195"/>
    </row>
    <row r="327" spans="3:4" ht="12.75" hidden="1">
      <c r="C327" s="195"/>
      <c r="D327" s="195"/>
    </row>
    <row r="328" spans="3:4" ht="12.75" hidden="1">
      <c r="C328" s="195"/>
      <c r="D328" s="195"/>
    </row>
    <row r="329" spans="3:4" ht="12.75" hidden="1">
      <c r="C329" s="195"/>
      <c r="D329" s="195"/>
    </row>
    <row r="330" spans="3:4" ht="12.75" hidden="1">
      <c r="C330" s="195"/>
      <c r="D330" s="195"/>
    </row>
    <row r="331" spans="3:4" ht="12.75" hidden="1">
      <c r="C331" s="195"/>
      <c r="D331" s="195"/>
    </row>
    <row r="332" spans="3:4" ht="12.75" hidden="1">
      <c r="C332" s="195"/>
      <c r="D332" s="195"/>
    </row>
    <row r="333" spans="3:4" ht="12.75" hidden="1">
      <c r="C333" s="195"/>
      <c r="D333" s="195"/>
    </row>
    <row r="334" spans="3:4" ht="12.75" hidden="1">
      <c r="C334" s="195"/>
      <c r="D334" s="195"/>
    </row>
    <row r="335" spans="3:4" ht="12.75" hidden="1">
      <c r="C335" s="195"/>
      <c r="D335" s="195"/>
    </row>
    <row r="336" spans="3:4" ht="12.75" hidden="1">
      <c r="C336" s="195"/>
      <c r="D336" s="195"/>
    </row>
    <row r="337" spans="3:4" ht="12.75" hidden="1">
      <c r="C337" s="195"/>
      <c r="D337" s="195"/>
    </row>
    <row r="338" spans="3:4" ht="12.75" hidden="1">
      <c r="C338" s="195"/>
      <c r="D338" s="195"/>
    </row>
    <row r="339" spans="3:4" ht="12.75" hidden="1">
      <c r="C339" s="195"/>
      <c r="D339" s="195"/>
    </row>
    <row r="340" spans="3:4" ht="12.75" hidden="1">
      <c r="C340" s="195"/>
      <c r="D340" s="195"/>
    </row>
    <row r="341" spans="3:4" ht="12.75" hidden="1">
      <c r="C341" s="195"/>
      <c r="D341" s="195"/>
    </row>
    <row r="342" spans="3:4" ht="12.75" hidden="1">
      <c r="C342" s="195"/>
      <c r="D342" s="195"/>
    </row>
    <row r="343" spans="3:4" ht="12.75" hidden="1">
      <c r="C343" s="195"/>
      <c r="D343" s="195"/>
    </row>
    <row r="344" spans="3:4" ht="12.75" hidden="1">
      <c r="C344" s="195"/>
      <c r="D344" s="195"/>
    </row>
    <row r="345" spans="3:4" ht="12.75" hidden="1">
      <c r="C345" s="195"/>
      <c r="D345" s="195"/>
    </row>
    <row r="346" spans="3:4" ht="12.75" hidden="1">
      <c r="C346" s="195"/>
      <c r="D346" s="195"/>
    </row>
    <row r="347" spans="3:4" ht="12.75" hidden="1">
      <c r="C347" s="195"/>
      <c r="D347" s="195"/>
    </row>
    <row r="348" spans="3:4" ht="12.75" hidden="1">
      <c r="C348" s="195"/>
      <c r="D348" s="195"/>
    </row>
    <row r="349" spans="3:4" ht="12.75" hidden="1">
      <c r="C349" s="195"/>
      <c r="D349" s="195"/>
    </row>
    <row r="350" spans="3:4" ht="12.75" hidden="1">
      <c r="C350" s="195"/>
      <c r="D350" s="195"/>
    </row>
    <row r="351" spans="3:4" ht="12.75" hidden="1">
      <c r="C351" s="195"/>
      <c r="D351" s="195"/>
    </row>
    <row r="352" spans="3:4" ht="12.75" hidden="1">
      <c r="C352" s="195"/>
      <c r="D352" s="195"/>
    </row>
    <row r="353" spans="3:4" ht="12.75" hidden="1">
      <c r="C353" s="195"/>
      <c r="D353" s="195"/>
    </row>
    <row r="354" spans="3:4" ht="12.75" hidden="1">
      <c r="C354" s="195"/>
      <c r="D354" s="195"/>
    </row>
    <row r="355" spans="3:4" ht="12.75" hidden="1">
      <c r="C355" s="195"/>
      <c r="D355" s="195"/>
    </row>
    <row r="356" spans="3:4" ht="12.75" hidden="1">
      <c r="C356" s="195"/>
      <c r="D356" s="195"/>
    </row>
    <row r="357" spans="3:4" ht="12.75" hidden="1">
      <c r="C357" s="195"/>
      <c r="D357" s="195"/>
    </row>
    <row r="358" spans="3:4" ht="12.75" hidden="1">
      <c r="C358" s="195"/>
      <c r="D358" s="195"/>
    </row>
    <row r="359" spans="3:4" ht="12.75" hidden="1">
      <c r="C359" s="195"/>
      <c r="D359" s="195"/>
    </row>
    <row r="360" spans="3:4" ht="12.75" hidden="1">
      <c r="C360" s="195"/>
      <c r="D360" s="195"/>
    </row>
    <row r="361" spans="3:4" ht="12.75" hidden="1">
      <c r="C361" s="195"/>
      <c r="D361" s="195"/>
    </row>
    <row r="362" spans="3:4" ht="12.75" hidden="1">
      <c r="C362" s="195"/>
      <c r="D362" s="195"/>
    </row>
    <row r="363" spans="3:4" ht="12.75" hidden="1">
      <c r="C363" s="195"/>
      <c r="D363" s="195"/>
    </row>
    <row r="364" spans="3:4" ht="12.75" hidden="1">
      <c r="C364" s="195"/>
      <c r="D364" s="195"/>
    </row>
    <row r="365" spans="3:4" ht="12.75" hidden="1">
      <c r="C365" s="195"/>
      <c r="D365" s="195"/>
    </row>
    <row r="366" spans="3:4" ht="12.75" hidden="1">
      <c r="C366" s="195"/>
      <c r="D366" s="195"/>
    </row>
    <row r="367" spans="3:4" ht="12.75" hidden="1">
      <c r="C367" s="195"/>
      <c r="D367" s="195"/>
    </row>
    <row r="368" spans="3:4" ht="12.75" hidden="1">
      <c r="C368" s="195"/>
      <c r="D368" s="195"/>
    </row>
    <row r="369" spans="3:4" ht="12.75" hidden="1">
      <c r="C369" s="195"/>
      <c r="D369" s="195"/>
    </row>
    <row r="370" spans="3:4" ht="12.75" hidden="1">
      <c r="C370" s="195"/>
      <c r="D370" s="195"/>
    </row>
    <row r="371" spans="3:4" ht="12.75" hidden="1">
      <c r="C371" s="195"/>
      <c r="D371" s="195"/>
    </row>
    <row r="372" spans="3:4" ht="12.75" hidden="1">
      <c r="C372" s="195"/>
      <c r="D372" s="195"/>
    </row>
    <row r="373" spans="3:4" ht="12.75" hidden="1">
      <c r="C373" s="195"/>
      <c r="D373" s="195"/>
    </row>
    <row r="374" spans="3:4" ht="12.75" hidden="1">
      <c r="C374" s="195"/>
      <c r="D374" s="195"/>
    </row>
    <row r="375" spans="3:4" ht="12.75" hidden="1">
      <c r="C375" s="195"/>
      <c r="D375" s="195"/>
    </row>
    <row r="376" spans="3:4" ht="12.75" hidden="1">
      <c r="C376" s="195"/>
      <c r="D376" s="195"/>
    </row>
    <row r="377" spans="3:4" ht="12.75" hidden="1">
      <c r="C377" s="195"/>
      <c r="D377" s="195"/>
    </row>
    <row r="378" spans="3:4" ht="12.75" hidden="1">
      <c r="C378" s="195"/>
      <c r="D378" s="195"/>
    </row>
    <row r="379" spans="3:4" ht="12.75" hidden="1">
      <c r="C379" s="195"/>
      <c r="D379" s="195"/>
    </row>
    <row r="380" spans="3:4" ht="12.75" hidden="1">
      <c r="C380" s="195"/>
      <c r="D380" s="195"/>
    </row>
    <row r="381" spans="3:4" ht="12.75" hidden="1">
      <c r="C381" s="195"/>
      <c r="D381" s="195"/>
    </row>
    <row r="382" spans="3:4" ht="12.75" hidden="1">
      <c r="C382" s="195"/>
      <c r="D382" s="195"/>
    </row>
    <row r="383" spans="3:4" ht="12.75" hidden="1">
      <c r="C383" s="195"/>
      <c r="D383" s="195"/>
    </row>
    <row r="384" spans="3:4" ht="12.75" hidden="1">
      <c r="C384" s="195"/>
      <c r="D384" s="195"/>
    </row>
    <row r="385" spans="3:4" ht="12.75" hidden="1">
      <c r="C385" s="195"/>
      <c r="D385" s="195"/>
    </row>
    <row r="386" spans="3:4" ht="12.75" hidden="1">
      <c r="C386" s="195"/>
      <c r="D386" s="195"/>
    </row>
    <row r="387" spans="3:4" ht="12.75" hidden="1">
      <c r="C387" s="195"/>
      <c r="D387" s="195"/>
    </row>
    <row r="388" spans="3:4" ht="12.75" hidden="1">
      <c r="C388" s="195"/>
      <c r="D388" s="195"/>
    </row>
    <row r="389" spans="3:4" ht="12.75" hidden="1">
      <c r="C389" s="195"/>
      <c r="D389" s="195"/>
    </row>
    <row r="390" spans="3:4" ht="12.75" hidden="1">
      <c r="C390" s="195"/>
      <c r="D390" s="195"/>
    </row>
    <row r="391" spans="3:4" ht="12.75" hidden="1">
      <c r="C391" s="195"/>
      <c r="D391" s="195"/>
    </row>
    <row r="392" spans="3:4" ht="12.75" hidden="1">
      <c r="C392" s="195"/>
      <c r="D392" s="195"/>
    </row>
    <row r="393" spans="3:4" ht="12.75" hidden="1">
      <c r="C393" s="195"/>
      <c r="D393" s="195"/>
    </row>
    <row r="394" spans="3:4" ht="12.75" hidden="1">
      <c r="C394" s="195"/>
      <c r="D394" s="195"/>
    </row>
    <row r="395" spans="3:4" ht="12.75" hidden="1">
      <c r="C395" s="195"/>
      <c r="D395" s="195"/>
    </row>
    <row r="396" spans="3:4" ht="12.75" hidden="1">
      <c r="C396" s="195"/>
      <c r="D396" s="195"/>
    </row>
    <row r="397" spans="3:4" ht="12.75" hidden="1">
      <c r="C397" s="195"/>
      <c r="D397" s="195"/>
    </row>
    <row r="398" spans="3:4" ht="12.75" hidden="1">
      <c r="C398" s="195"/>
      <c r="D398" s="195"/>
    </row>
    <row r="399" spans="3:4" ht="12.75" hidden="1">
      <c r="C399" s="195"/>
      <c r="D399" s="195"/>
    </row>
    <row r="400" spans="3:4" ht="12.75" hidden="1">
      <c r="C400" s="195"/>
      <c r="D400" s="195"/>
    </row>
    <row r="401" spans="3:4" ht="12.75" hidden="1">
      <c r="C401" s="195"/>
      <c r="D401" s="195"/>
    </row>
    <row r="402" spans="3:4" ht="12.75" hidden="1">
      <c r="C402" s="195"/>
      <c r="D402" s="195"/>
    </row>
    <row r="403" spans="3:4" ht="12.75" hidden="1">
      <c r="C403" s="195"/>
      <c r="D403" s="195"/>
    </row>
    <row r="404" spans="3:4" ht="12.75" hidden="1">
      <c r="C404" s="195"/>
      <c r="D404" s="195"/>
    </row>
    <row r="405" spans="3:4" ht="12.75" hidden="1">
      <c r="C405" s="195"/>
      <c r="D405" s="195"/>
    </row>
    <row r="406" spans="3:4" ht="12.75" hidden="1">
      <c r="C406" s="195"/>
      <c r="D406" s="195"/>
    </row>
    <row r="407" spans="3:4" ht="12.75" hidden="1">
      <c r="C407" s="195"/>
      <c r="D407" s="195"/>
    </row>
    <row r="408" spans="3:4" ht="12.75" hidden="1">
      <c r="C408" s="195"/>
      <c r="D408" s="195"/>
    </row>
    <row r="409" spans="3:4" ht="12.75" hidden="1">
      <c r="C409" s="195"/>
      <c r="D409" s="195"/>
    </row>
    <row r="410" spans="3:4" ht="12.75" hidden="1">
      <c r="C410" s="195"/>
      <c r="D410" s="195"/>
    </row>
    <row r="411" spans="3:4" ht="12.75" hidden="1">
      <c r="C411" s="195"/>
      <c r="D411" s="195"/>
    </row>
    <row r="412" spans="3:4" ht="12.75" hidden="1">
      <c r="C412" s="195"/>
      <c r="D412" s="195"/>
    </row>
    <row r="413" spans="3:4" ht="12.75" hidden="1">
      <c r="C413" s="195"/>
      <c r="D413" s="195"/>
    </row>
    <row r="414" spans="3:4" ht="12.75" hidden="1">
      <c r="C414" s="195"/>
      <c r="D414" s="195"/>
    </row>
    <row r="415" spans="3:4" ht="12.75" hidden="1">
      <c r="C415" s="195"/>
      <c r="D415" s="195"/>
    </row>
    <row r="416" spans="3:4" ht="12.75" hidden="1">
      <c r="C416" s="195"/>
      <c r="D416" s="195"/>
    </row>
    <row r="417" spans="3:4" ht="12.75" hidden="1">
      <c r="C417" s="195"/>
      <c r="D417" s="195"/>
    </row>
    <row r="418" spans="3:4" ht="12.75" hidden="1">
      <c r="C418" s="195"/>
      <c r="D418" s="195"/>
    </row>
    <row r="419" spans="3:4" ht="12.75" hidden="1">
      <c r="C419" s="195"/>
      <c r="D419" s="195"/>
    </row>
    <row r="420" spans="3:4" ht="12.75" hidden="1">
      <c r="C420" s="195"/>
      <c r="D420" s="195"/>
    </row>
    <row r="421" spans="3:4" ht="12.75" hidden="1">
      <c r="C421" s="195"/>
      <c r="D421" s="195"/>
    </row>
    <row r="422" spans="3:4" ht="12.75" hidden="1">
      <c r="C422" s="195"/>
      <c r="D422" s="195"/>
    </row>
    <row r="423" spans="3:4" ht="12.75" hidden="1">
      <c r="C423" s="195"/>
      <c r="D423" s="195"/>
    </row>
    <row r="424" spans="3:4" ht="12.75" hidden="1">
      <c r="C424" s="195"/>
      <c r="D424" s="195"/>
    </row>
    <row r="425" spans="3:4" ht="12.75" hidden="1">
      <c r="C425" s="195"/>
      <c r="D425" s="195"/>
    </row>
    <row r="426" spans="3:4" ht="12.75" hidden="1">
      <c r="C426" s="195"/>
      <c r="D426" s="195"/>
    </row>
    <row r="427" spans="3:4" ht="12.75" hidden="1">
      <c r="C427" s="195"/>
      <c r="D427" s="195"/>
    </row>
    <row r="428" spans="3:4" ht="12.75" hidden="1">
      <c r="C428" s="195"/>
      <c r="D428" s="195"/>
    </row>
    <row r="429" spans="3:4" ht="12.75" hidden="1">
      <c r="C429" s="195"/>
      <c r="D429" s="195"/>
    </row>
    <row r="430" spans="3:4" ht="12.75" hidden="1">
      <c r="C430" s="195"/>
      <c r="D430" s="195"/>
    </row>
    <row r="431" spans="3:4" ht="12.75" hidden="1">
      <c r="C431" s="195"/>
      <c r="D431" s="195"/>
    </row>
    <row r="432" spans="3:4" ht="12.75" hidden="1">
      <c r="C432" s="195"/>
      <c r="D432" s="195"/>
    </row>
    <row r="433" spans="3:4" ht="12.75" hidden="1">
      <c r="C433" s="195"/>
      <c r="D433" s="195"/>
    </row>
    <row r="434" spans="3:4" ht="12.75" hidden="1">
      <c r="C434" s="195"/>
      <c r="D434" s="195"/>
    </row>
    <row r="435" spans="3:4" ht="12.75" hidden="1">
      <c r="C435" s="195"/>
      <c r="D435" s="195"/>
    </row>
    <row r="436" spans="3:4" ht="12.75" hidden="1">
      <c r="C436" s="195"/>
      <c r="D436" s="195"/>
    </row>
    <row r="437" spans="3:4" ht="12.75" hidden="1">
      <c r="C437" s="195"/>
      <c r="D437" s="195"/>
    </row>
    <row r="438" spans="3:4" ht="12.75" hidden="1">
      <c r="C438" s="195"/>
      <c r="D438" s="195"/>
    </row>
    <row r="439" spans="3:4" ht="12.75" hidden="1">
      <c r="C439" s="195"/>
      <c r="D439" s="195"/>
    </row>
    <row r="440" spans="3:4" ht="12.75" hidden="1">
      <c r="C440" s="195"/>
      <c r="D440" s="195"/>
    </row>
    <row r="441" spans="3:4" ht="12.75" hidden="1">
      <c r="C441" s="195"/>
      <c r="D441" s="195"/>
    </row>
    <row r="442" spans="3:4" ht="12.75" hidden="1">
      <c r="C442" s="195"/>
      <c r="D442" s="195"/>
    </row>
    <row r="443" spans="3:4" ht="12.75" hidden="1">
      <c r="C443" s="195"/>
      <c r="D443" s="195"/>
    </row>
    <row r="444" spans="3:4" ht="12.75" hidden="1">
      <c r="C444" s="195"/>
      <c r="D444" s="195"/>
    </row>
    <row r="445" spans="3:4" ht="12.75" hidden="1">
      <c r="C445" s="195"/>
      <c r="D445" s="195"/>
    </row>
    <row r="446" spans="3:4" ht="12.75" hidden="1">
      <c r="C446" s="195"/>
      <c r="D446" s="195"/>
    </row>
    <row r="447" spans="3:4" ht="12.75" hidden="1">
      <c r="C447" s="195"/>
      <c r="D447" s="195"/>
    </row>
    <row r="448" spans="3:4" ht="12.75" hidden="1">
      <c r="C448" s="195"/>
      <c r="D448" s="195"/>
    </row>
    <row r="449" spans="3:4" ht="12.75" hidden="1">
      <c r="C449" s="195"/>
      <c r="D449" s="195"/>
    </row>
    <row r="450" spans="3:4" ht="12.75" hidden="1">
      <c r="C450" s="195"/>
      <c r="D450" s="195"/>
    </row>
    <row r="451" spans="3:4" ht="12.75" hidden="1">
      <c r="C451" s="195"/>
      <c r="D451" s="195"/>
    </row>
    <row r="452" spans="3:4" ht="12.75" hidden="1">
      <c r="C452" s="195"/>
      <c r="D452" s="195"/>
    </row>
    <row r="453" spans="3:4" ht="12.75" hidden="1">
      <c r="C453" s="195"/>
      <c r="D453" s="195"/>
    </row>
    <row r="454" spans="3:4" ht="12.75" hidden="1">
      <c r="C454" s="195"/>
      <c r="D454" s="195"/>
    </row>
    <row r="455" spans="3:4" ht="12.75" hidden="1">
      <c r="C455" s="195"/>
      <c r="D455" s="195"/>
    </row>
    <row r="456" spans="3:4" ht="12.75" hidden="1">
      <c r="C456" s="195"/>
      <c r="D456" s="195"/>
    </row>
    <row r="457" spans="3:4" ht="12.75" hidden="1">
      <c r="C457" s="195"/>
      <c r="D457" s="195"/>
    </row>
    <row r="458" spans="3:4" ht="12.75" hidden="1">
      <c r="C458" s="195"/>
      <c r="D458" s="195"/>
    </row>
    <row r="459" spans="3:4" ht="12.75" hidden="1">
      <c r="C459" s="195"/>
      <c r="D459" s="195"/>
    </row>
    <row r="460" spans="3:4" ht="12.75" hidden="1">
      <c r="C460" s="195"/>
      <c r="D460" s="195"/>
    </row>
    <row r="461" spans="3:4" ht="12.75" hidden="1">
      <c r="C461" s="195"/>
      <c r="D461" s="195"/>
    </row>
    <row r="462" spans="3:4" ht="12.75" hidden="1">
      <c r="C462" s="195"/>
      <c r="D462" s="195"/>
    </row>
    <row r="463" spans="3:4" ht="12.75" hidden="1">
      <c r="C463" s="195"/>
      <c r="D463" s="195"/>
    </row>
    <row r="464" spans="3:4" ht="12.75" hidden="1">
      <c r="C464" s="195"/>
      <c r="D464" s="195"/>
    </row>
    <row r="465" spans="3:4" ht="12.75" hidden="1">
      <c r="C465" s="195"/>
      <c r="D465" s="195"/>
    </row>
    <row r="466" spans="3:4" ht="12.75" hidden="1">
      <c r="C466" s="195"/>
      <c r="D466" s="195"/>
    </row>
    <row r="467" spans="3:4" ht="12.75" hidden="1">
      <c r="C467" s="195"/>
      <c r="D467" s="195"/>
    </row>
    <row r="468" spans="3:4" ht="12.75" hidden="1">
      <c r="C468" s="195"/>
      <c r="D468" s="195"/>
    </row>
    <row r="469" spans="3:4" ht="12.75" hidden="1">
      <c r="C469" s="195"/>
      <c r="D469" s="195"/>
    </row>
    <row r="470" spans="3:4" ht="12.75" hidden="1">
      <c r="C470" s="195"/>
      <c r="D470" s="195"/>
    </row>
    <row r="471" spans="3:4" ht="12.75" hidden="1">
      <c r="C471" s="195"/>
      <c r="D471" s="195"/>
    </row>
    <row r="472" spans="3:4" ht="12.75" hidden="1">
      <c r="C472" s="195"/>
      <c r="D472" s="195"/>
    </row>
    <row r="473" spans="3:4" ht="12.75" hidden="1">
      <c r="C473" s="195"/>
      <c r="D473" s="195"/>
    </row>
    <row r="474" spans="3:4" ht="12.75" hidden="1">
      <c r="C474" s="195"/>
      <c r="D474" s="195"/>
    </row>
    <row r="475" spans="3:4" ht="12.75" hidden="1">
      <c r="C475" s="195"/>
      <c r="D475" s="195"/>
    </row>
    <row r="476" spans="3:4" ht="12.75" hidden="1">
      <c r="C476" s="195"/>
      <c r="D476" s="195"/>
    </row>
    <row r="477" spans="3:4" ht="12.75" hidden="1">
      <c r="C477" s="195"/>
      <c r="D477" s="195"/>
    </row>
    <row r="478" spans="3:4" ht="12.75" hidden="1">
      <c r="C478" s="195"/>
      <c r="D478" s="195"/>
    </row>
    <row r="479" spans="3:4" ht="12.75" hidden="1">
      <c r="C479" s="195"/>
      <c r="D479" s="195"/>
    </row>
    <row r="480" spans="3:4" ht="12.75" hidden="1">
      <c r="C480" s="195"/>
      <c r="D480" s="195"/>
    </row>
    <row r="481" spans="3:4" ht="12.75" hidden="1">
      <c r="C481" s="195"/>
      <c r="D481" s="195"/>
    </row>
    <row r="482" spans="3:4" ht="12.75" hidden="1">
      <c r="C482" s="195"/>
      <c r="D482" s="195"/>
    </row>
  </sheetData>
  <sheetProtection password="CF56" sheet="1" objects="1" scenarios="1"/>
  <mergeCells count="37">
    <mergeCell ref="A54:E54"/>
    <mergeCell ref="A40:B40"/>
    <mergeCell ref="A41:B41"/>
    <mergeCell ref="A42:B42"/>
    <mergeCell ref="A43:B43"/>
    <mergeCell ref="B51:C51"/>
    <mergeCell ref="B52:C52"/>
    <mergeCell ref="C34:E34"/>
    <mergeCell ref="A36:B36"/>
    <mergeCell ref="A37:B37"/>
    <mergeCell ref="A38:B38"/>
    <mergeCell ref="A39:B39"/>
    <mergeCell ref="A48:E48"/>
    <mergeCell ref="A29:B29"/>
    <mergeCell ref="A30:B30"/>
    <mergeCell ref="A31:B31"/>
    <mergeCell ref="A32:B32"/>
    <mergeCell ref="A33:B33"/>
    <mergeCell ref="A34:B34"/>
    <mergeCell ref="C21:E21"/>
    <mergeCell ref="D22:E22"/>
    <mergeCell ref="A25:B25"/>
    <mergeCell ref="A26:B26"/>
    <mergeCell ref="A27:B27"/>
    <mergeCell ref="A28:B28"/>
    <mergeCell ref="B15:E15"/>
    <mergeCell ref="B16:E16"/>
    <mergeCell ref="B17:C17"/>
    <mergeCell ref="C18:D18"/>
    <mergeCell ref="B19:E19"/>
    <mergeCell ref="C20:E20"/>
    <mergeCell ref="B2:C2"/>
    <mergeCell ref="B3:C3"/>
    <mergeCell ref="B4:C4"/>
    <mergeCell ref="B13:E13"/>
    <mergeCell ref="A6:E6"/>
    <mergeCell ref="B14:E14"/>
  </mergeCells>
  <dataValidations count="5">
    <dataValidation type="list" allowBlank="1" showInputMessage="1" showErrorMessage="1" sqref="B7">
      <formula1>IF(#REF!=L4,M4:M7,IF(#REF!=L8,M8:M10,IF(#REF!=L11,M11:M38,IF(#REF!=L39,M39:M51,IF(#REF!=L52,M52:M54,IF(#REF!=L55,M55:M59,IF(#REF!=L60,M60:M61,IF(#REF!=L62,M62:M63,M64:M185))))))))</formula1>
    </dataValidation>
    <dataValidation type="list" allowBlank="1" showInputMessage="1" showErrorMessage="1" sqref="B56:B225">
      <formula1>IF(A56=L53,M53:M56,IF(A56=L57,M57:M59,IF(A56=L60,M60:M87,IF(A56=L88,M88:M100,IF(A56=L101,M101:M103,IF(A56=L104,M104:M108,IF(A56=L109,M109:M110,IF(A56=L111,M111:M112,M113:M234))))))))</formula1>
    </dataValidation>
    <dataValidation type="list" allowBlank="1" showInputMessage="1" showErrorMessage="1" sqref="B19">
      <formula1>IF(B18=L3,M3:M6,IF(B18=L7,M7:M9,IF(B18=L10,M10:M37,IF(B18=L38,M38:M50,IF(B18=L51,M51:M53,IF(B18=L54,M54:M58,IF(B18=L59,M59:M60,IF(B18=L61,M61:M62,M63:M184))))))))</formula1>
    </dataValidation>
    <dataValidation type="list" allowBlank="1" showInputMessage="1" showErrorMessage="1" sqref="A56:A454 A7 B18">
      <formula1>$Q$2:$Q$10</formula1>
    </dataValidation>
    <dataValidation type="list" allowBlank="1" showInputMessage="1" showErrorMessage="1" sqref="C27 C31 C42">
      <formula1>opcao</formula1>
    </dataValidation>
  </dataValidations>
  <printOptions/>
  <pageMargins left="0.27" right="0.35" top="0.68" bottom="0.51" header="0.492125985" footer="0.492125985"/>
  <pageSetup horizontalDpi="600" verticalDpi="600" orientation="portrait" paperSize="9" scale="9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E47"/>
  <sheetViews>
    <sheetView showGridLines="0" zoomScalePageLayoutView="0" workbookViewId="0" topLeftCell="A29">
      <selection activeCell="D44" sqref="D44"/>
    </sheetView>
  </sheetViews>
  <sheetFormatPr defaultColWidth="0" defaultRowHeight="12.75" zeroHeight="1"/>
  <cols>
    <col min="1" max="1" width="9.140625" style="0" customWidth="1"/>
    <col min="2" max="2" width="14.421875" style="0" customWidth="1"/>
    <col min="3" max="3" width="9.140625" style="0" customWidth="1"/>
    <col min="4" max="4" width="38.7109375" style="0" customWidth="1"/>
    <col min="5" max="5" width="51.8515625" style="0" customWidth="1"/>
    <col min="6" max="16384" width="0" style="0" hidden="1" customWidth="1"/>
  </cols>
  <sheetData>
    <row r="1" spans="1:5" ht="16.5" customHeight="1">
      <c r="A1" s="344" t="s">
        <v>0</v>
      </c>
      <c r="B1" s="344"/>
      <c r="C1" s="344"/>
      <c r="D1" s="344"/>
      <c r="E1" s="344"/>
    </row>
    <row r="2" ht="12.75">
      <c r="A2" s="1"/>
    </row>
    <row r="3" spans="1:5" ht="12.75">
      <c r="A3" s="345" t="s">
        <v>1</v>
      </c>
      <c r="B3" s="345"/>
      <c r="C3" s="345"/>
      <c r="D3" s="345"/>
      <c r="E3" s="345"/>
    </row>
    <row r="4" ht="13.5" thickBot="1">
      <c r="A4" s="1"/>
    </row>
    <row r="5" spans="1:5" ht="13.5" thickTop="1">
      <c r="A5" s="7" t="s">
        <v>2</v>
      </c>
      <c r="B5" s="8" t="s">
        <v>3</v>
      </c>
      <c r="C5" s="9" t="s">
        <v>4</v>
      </c>
      <c r="D5" s="9" t="s">
        <v>5</v>
      </c>
      <c r="E5" s="10" t="s">
        <v>6</v>
      </c>
    </row>
    <row r="6" spans="1:5" ht="12.75">
      <c r="A6" s="346" t="s">
        <v>7</v>
      </c>
      <c r="B6" s="332" t="s">
        <v>8</v>
      </c>
      <c r="C6" s="4" t="s">
        <v>9</v>
      </c>
      <c r="D6" s="5" t="s">
        <v>10</v>
      </c>
      <c r="E6" s="11" t="s">
        <v>11</v>
      </c>
    </row>
    <row r="7" spans="1:5" ht="12.75">
      <c r="A7" s="346"/>
      <c r="B7" s="332"/>
      <c r="C7" s="4" t="s">
        <v>12</v>
      </c>
      <c r="D7" s="5" t="s">
        <v>13</v>
      </c>
      <c r="E7" s="11" t="s">
        <v>14</v>
      </c>
    </row>
    <row r="8" spans="1:5" ht="25.5">
      <c r="A8" s="346"/>
      <c r="B8" s="332"/>
      <c r="C8" s="3" t="s">
        <v>15</v>
      </c>
      <c r="D8" s="5" t="s">
        <v>16</v>
      </c>
      <c r="E8" s="11" t="s">
        <v>17</v>
      </c>
    </row>
    <row r="9" spans="1:5" ht="29.25" customHeight="1">
      <c r="A9" s="329" t="s">
        <v>18</v>
      </c>
      <c r="B9" s="347" t="s">
        <v>19</v>
      </c>
      <c r="C9" s="347" t="s">
        <v>20</v>
      </c>
      <c r="D9" s="336" t="s">
        <v>21</v>
      </c>
      <c r="E9" s="337" t="s">
        <v>22</v>
      </c>
    </row>
    <row r="10" spans="1:5" ht="29.25" customHeight="1" hidden="1" thickBot="1">
      <c r="A10" s="330"/>
      <c r="B10" s="347"/>
      <c r="C10" s="347"/>
      <c r="D10" s="336"/>
      <c r="E10" s="337"/>
    </row>
    <row r="11" spans="1:5" ht="30" customHeight="1">
      <c r="A11" s="330"/>
      <c r="B11" s="347"/>
      <c r="C11" s="347" t="s">
        <v>23</v>
      </c>
      <c r="D11" s="338" t="s">
        <v>24</v>
      </c>
      <c r="E11" s="337" t="s">
        <v>25</v>
      </c>
    </row>
    <row r="12" spans="1:5" ht="12.75" customHeight="1" hidden="1">
      <c r="A12" s="331"/>
      <c r="B12" s="347"/>
      <c r="C12" s="347"/>
      <c r="D12" s="339"/>
      <c r="E12" s="337"/>
    </row>
    <row r="13" spans="1:5" ht="15" customHeight="1">
      <c r="A13" s="329" t="s">
        <v>26</v>
      </c>
      <c r="B13" s="333" t="s">
        <v>27</v>
      </c>
      <c r="C13" s="4" t="s">
        <v>28</v>
      </c>
      <c r="D13" s="5" t="s">
        <v>29</v>
      </c>
      <c r="E13" s="11" t="s">
        <v>30</v>
      </c>
    </row>
    <row r="14" spans="1:5" ht="38.25">
      <c r="A14" s="330"/>
      <c r="B14" s="334"/>
      <c r="C14" s="4" t="s">
        <v>31</v>
      </c>
      <c r="D14" s="5" t="s">
        <v>32</v>
      </c>
      <c r="E14" s="11" t="s">
        <v>137</v>
      </c>
    </row>
    <row r="15" spans="1:5" ht="12.75">
      <c r="A15" s="331"/>
      <c r="B15" s="335"/>
      <c r="C15" s="4" t="s">
        <v>33</v>
      </c>
      <c r="D15" s="5" t="s">
        <v>34</v>
      </c>
      <c r="E15" s="11" t="s">
        <v>35</v>
      </c>
    </row>
    <row r="16" spans="1:5" ht="51">
      <c r="A16" s="329" t="s">
        <v>36</v>
      </c>
      <c r="B16" s="333" t="s">
        <v>138</v>
      </c>
      <c r="C16" s="4" t="s">
        <v>37</v>
      </c>
      <c r="D16" s="5" t="s">
        <v>38</v>
      </c>
      <c r="E16" s="11" t="s">
        <v>39</v>
      </c>
    </row>
    <row r="17" spans="1:5" ht="12.75">
      <c r="A17" s="330"/>
      <c r="B17" s="334"/>
      <c r="C17" s="4" t="s">
        <v>40</v>
      </c>
      <c r="D17" s="5" t="s">
        <v>41</v>
      </c>
      <c r="E17" s="11" t="s">
        <v>42</v>
      </c>
    </row>
    <row r="18" spans="1:5" ht="38.25">
      <c r="A18" s="331"/>
      <c r="B18" s="335"/>
      <c r="C18" s="4" t="s">
        <v>43</v>
      </c>
      <c r="D18" s="5" t="s">
        <v>44</v>
      </c>
      <c r="E18" s="11" t="s">
        <v>45</v>
      </c>
    </row>
    <row r="19" spans="1:5" ht="25.5">
      <c r="A19" s="329" t="s">
        <v>46</v>
      </c>
      <c r="B19" s="333" t="s">
        <v>47</v>
      </c>
      <c r="C19" s="4" t="s">
        <v>48</v>
      </c>
      <c r="D19" s="5" t="s">
        <v>49</v>
      </c>
      <c r="E19" s="11" t="s">
        <v>50</v>
      </c>
    </row>
    <row r="20" spans="1:5" ht="25.5">
      <c r="A20" s="330"/>
      <c r="B20" s="334"/>
      <c r="C20" s="4" t="s">
        <v>51</v>
      </c>
      <c r="D20" s="5" t="s">
        <v>52</v>
      </c>
      <c r="E20" s="11" t="s">
        <v>53</v>
      </c>
    </row>
    <row r="21" spans="1:5" ht="51">
      <c r="A21" s="330"/>
      <c r="B21" s="334"/>
      <c r="C21" s="4" t="s">
        <v>54</v>
      </c>
      <c r="D21" s="5" t="s">
        <v>55</v>
      </c>
      <c r="E21" s="11" t="s">
        <v>56</v>
      </c>
    </row>
    <row r="22" spans="1:5" ht="12.75">
      <c r="A22" s="330"/>
      <c r="B22" s="334"/>
      <c r="C22" s="4" t="s">
        <v>57</v>
      </c>
      <c r="D22" s="5" t="s">
        <v>58</v>
      </c>
      <c r="E22" s="11" t="s">
        <v>59</v>
      </c>
    </row>
    <row r="23" spans="1:5" ht="12.75">
      <c r="A23" s="330"/>
      <c r="B23" s="334"/>
      <c r="C23" s="4" t="s">
        <v>60</v>
      </c>
      <c r="D23" s="5" t="s">
        <v>61</v>
      </c>
      <c r="E23" s="11" t="s">
        <v>62</v>
      </c>
    </row>
    <row r="24" spans="1:5" ht="25.5">
      <c r="A24" s="331"/>
      <c r="B24" s="335"/>
      <c r="C24" s="4" t="s">
        <v>63</v>
      </c>
      <c r="D24" s="5" t="s">
        <v>64</v>
      </c>
      <c r="E24" s="11" t="s">
        <v>65</v>
      </c>
    </row>
    <row r="25" spans="1:5" ht="25.5" customHeight="1">
      <c r="A25" s="332" t="s">
        <v>66</v>
      </c>
      <c r="B25" s="332" t="s">
        <v>67</v>
      </c>
      <c r="C25" s="4" t="s">
        <v>68</v>
      </c>
      <c r="D25" s="5" t="s">
        <v>69</v>
      </c>
      <c r="E25" s="11" t="s">
        <v>70</v>
      </c>
    </row>
    <row r="26" spans="1:5" ht="12.75">
      <c r="A26" s="332"/>
      <c r="B26" s="332"/>
      <c r="C26" s="4" t="s">
        <v>71</v>
      </c>
      <c r="D26" s="5" t="s">
        <v>72</v>
      </c>
      <c r="E26" s="11" t="s">
        <v>73</v>
      </c>
    </row>
    <row r="27" spans="1:5" ht="25.5">
      <c r="A27" s="332"/>
      <c r="B27" s="332"/>
      <c r="C27" s="4" t="s">
        <v>74</v>
      </c>
      <c r="D27" s="5" t="s">
        <v>75</v>
      </c>
      <c r="E27" s="11" t="s">
        <v>76</v>
      </c>
    </row>
    <row r="28" spans="1:5" ht="25.5">
      <c r="A28" s="332"/>
      <c r="B28" s="332"/>
      <c r="C28" s="4" t="s">
        <v>77</v>
      </c>
      <c r="D28" s="5" t="s">
        <v>78</v>
      </c>
      <c r="E28" s="11" t="s">
        <v>79</v>
      </c>
    </row>
    <row r="29" spans="1:5" ht="25.5">
      <c r="A29" s="332"/>
      <c r="B29" s="332"/>
      <c r="C29" s="4" t="s">
        <v>80</v>
      </c>
      <c r="D29" s="5" t="s">
        <v>81</v>
      </c>
      <c r="E29" s="11" t="s">
        <v>82</v>
      </c>
    </row>
    <row r="30" spans="1:5" ht="25.5">
      <c r="A30" s="332"/>
      <c r="B30" s="332"/>
      <c r="C30" s="4" t="s">
        <v>83</v>
      </c>
      <c r="D30" s="5" t="s">
        <v>84</v>
      </c>
      <c r="E30" s="11" t="s">
        <v>85</v>
      </c>
    </row>
    <row r="31" spans="1:5" ht="12.75" customHeight="1">
      <c r="A31" s="332"/>
      <c r="B31" s="332"/>
      <c r="C31" s="4" t="s">
        <v>86</v>
      </c>
      <c r="D31" s="5" t="s">
        <v>87</v>
      </c>
      <c r="E31" s="11" t="s">
        <v>88</v>
      </c>
    </row>
    <row r="32" spans="1:5" ht="25.5">
      <c r="A32" s="332"/>
      <c r="B32" s="332"/>
      <c r="C32" s="4" t="s">
        <v>89</v>
      </c>
      <c r="D32" s="5" t="s">
        <v>90</v>
      </c>
      <c r="E32" s="11" t="s">
        <v>91</v>
      </c>
    </row>
    <row r="33" spans="1:5" ht="25.5">
      <c r="A33" s="340" t="s">
        <v>92</v>
      </c>
      <c r="B33" s="342"/>
      <c r="C33" s="4" t="s">
        <v>93</v>
      </c>
      <c r="D33" s="5" t="s">
        <v>94</v>
      </c>
      <c r="E33" s="11" t="s">
        <v>95</v>
      </c>
    </row>
    <row r="34" spans="1:5" ht="25.5">
      <c r="A34" s="340"/>
      <c r="B34" s="342"/>
      <c r="C34" s="4" t="s">
        <v>96</v>
      </c>
      <c r="D34" s="6" t="s">
        <v>97</v>
      </c>
      <c r="E34" s="12" t="s">
        <v>98</v>
      </c>
    </row>
    <row r="35" spans="1:5" ht="25.5">
      <c r="A35" s="340"/>
      <c r="B35" s="342"/>
      <c r="C35" s="4" t="s">
        <v>99</v>
      </c>
      <c r="D35" s="5" t="s">
        <v>100</v>
      </c>
      <c r="E35" s="11" t="s">
        <v>101</v>
      </c>
    </row>
    <row r="36" spans="1:5" ht="38.25">
      <c r="A36" s="340"/>
      <c r="B36" s="342"/>
      <c r="C36" s="4" t="s">
        <v>102</v>
      </c>
      <c r="D36" s="5" t="s">
        <v>103</v>
      </c>
      <c r="E36" s="11" t="s">
        <v>104</v>
      </c>
    </row>
    <row r="37" spans="1:5" ht="25.5" customHeight="1">
      <c r="A37" s="341"/>
      <c r="B37" s="343"/>
      <c r="C37" s="4" t="s">
        <v>105</v>
      </c>
      <c r="D37" s="5" t="s">
        <v>106</v>
      </c>
      <c r="E37" s="11" t="s">
        <v>107</v>
      </c>
    </row>
    <row r="38" spans="1:5" ht="38.25">
      <c r="A38" s="329" t="s">
        <v>108</v>
      </c>
      <c r="B38" s="333" t="s">
        <v>109</v>
      </c>
      <c r="C38" s="4" t="s">
        <v>110</v>
      </c>
      <c r="D38" s="5" t="s">
        <v>111</v>
      </c>
      <c r="E38" s="11" t="s">
        <v>112</v>
      </c>
    </row>
    <row r="39" spans="1:5" ht="25.5">
      <c r="A39" s="330"/>
      <c r="B39" s="334"/>
      <c r="C39" s="4" t="s">
        <v>113</v>
      </c>
      <c r="D39" s="5" t="s">
        <v>114</v>
      </c>
      <c r="E39" s="11" t="s">
        <v>115</v>
      </c>
    </row>
    <row r="40" spans="1:5" ht="38.25">
      <c r="A40" s="330"/>
      <c r="B40" s="334"/>
      <c r="C40" s="4" t="s">
        <v>116</v>
      </c>
      <c r="D40" s="5" t="s">
        <v>117</v>
      </c>
      <c r="E40" s="11" t="s">
        <v>118</v>
      </c>
    </row>
    <row r="41" spans="1:5" ht="25.5">
      <c r="A41" s="330"/>
      <c r="B41" s="334"/>
      <c r="C41" s="4" t="s">
        <v>119</v>
      </c>
      <c r="D41" s="5" t="s">
        <v>120</v>
      </c>
      <c r="E41" s="11" t="s">
        <v>121</v>
      </c>
    </row>
    <row r="42" spans="1:5" ht="25.5">
      <c r="A42" s="331"/>
      <c r="B42" s="335"/>
      <c r="C42" s="4" t="s">
        <v>122</v>
      </c>
      <c r="D42" s="5" t="s">
        <v>123</v>
      </c>
      <c r="E42" s="11" t="s">
        <v>139</v>
      </c>
    </row>
    <row r="43" spans="1:5" ht="76.5">
      <c r="A43" s="329" t="s">
        <v>124</v>
      </c>
      <c r="B43" s="333" t="s">
        <v>140</v>
      </c>
      <c r="C43" s="4" t="s">
        <v>125</v>
      </c>
      <c r="D43" s="5" t="s">
        <v>126</v>
      </c>
      <c r="E43" s="11" t="s">
        <v>127</v>
      </c>
    </row>
    <row r="44" spans="1:5" ht="89.25">
      <c r="A44" s="330"/>
      <c r="B44" s="334"/>
      <c r="C44" s="4" t="s">
        <v>128</v>
      </c>
      <c r="D44" s="5" t="s">
        <v>129</v>
      </c>
      <c r="E44" s="11" t="s">
        <v>130</v>
      </c>
    </row>
    <row r="45" spans="1:5" ht="51">
      <c r="A45" s="331"/>
      <c r="B45" s="335"/>
      <c r="C45" s="4" t="s">
        <v>131</v>
      </c>
      <c r="D45" s="5" t="s">
        <v>132</v>
      </c>
      <c r="E45" s="11" t="s">
        <v>133</v>
      </c>
    </row>
    <row r="46" spans="1:5" ht="39" thickBot="1">
      <c r="A46" s="244" t="s">
        <v>134</v>
      </c>
      <c r="B46" s="245" t="s">
        <v>141</v>
      </c>
      <c r="C46" s="13"/>
      <c r="D46" s="14" t="s">
        <v>135</v>
      </c>
      <c r="E46" s="15" t="s">
        <v>136</v>
      </c>
    </row>
    <row r="47" ht="13.5" hidden="1" thickTop="1">
      <c r="A47" s="2"/>
    </row>
  </sheetData>
  <sheetProtection password="CF56" sheet="1" objects="1" scenarios="1"/>
  <mergeCells count="26">
    <mergeCell ref="A1:E1"/>
    <mergeCell ref="A3:E3"/>
    <mergeCell ref="A6:A8"/>
    <mergeCell ref="B6:B8"/>
    <mergeCell ref="A9:A12"/>
    <mergeCell ref="B9:B12"/>
    <mergeCell ref="C9:C10"/>
    <mergeCell ref="C11:C12"/>
    <mergeCell ref="D9:D10"/>
    <mergeCell ref="E9:E10"/>
    <mergeCell ref="E11:E12"/>
    <mergeCell ref="D11:D12"/>
    <mergeCell ref="A43:A45"/>
    <mergeCell ref="A33:A37"/>
    <mergeCell ref="A38:A42"/>
    <mergeCell ref="B43:B45"/>
    <mergeCell ref="B33:B37"/>
    <mergeCell ref="B38:B42"/>
    <mergeCell ref="A19:A24"/>
    <mergeCell ref="B25:B32"/>
    <mergeCell ref="A25:A32"/>
    <mergeCell ref="A13:A15"/>
    <mergeCell ref="B13:B15"/>
    <mergeCell ref="A16:A18"/>
    <mergeCell ref="B16:B18"/>
    <mergeCell ref="B19:B24"/>
  </mergeCells>
  <printOptions/>
  <pageMargins left="0.32" right="0.3" top="0.49" bottom="0.49" header="0.492125985" footer="0.49212598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4"/>
  <dimension ref="A1:E10"/>
  <sheetViews>
    <sheetView zoomScalePageLayoutView="0" workbookViewId="0" topLeftCell="A1">
      <selection activeCell="C5" sqref="C5"/>
    </sheetView>
  </sheetViews>
  <sheetFormatPr defaultColWidth="0" defaultRowHeight="12.75" zeroHeight="1"/>
  <cols>
    <col min="1" max="1" width="19.00390625" style="0" customWidth="1"/>
    <col min="2" max="2" width="25.7109375" style="0" customWidth="1"/>
    <col min="3" max="3" width="62.00390625" style="0" customWidth="1"/>
    <col min="4" max="16384" width="0" style="0" hidden="1" customWidth="1"/>
  </cols>
  <sheetData>
    <row r="1" spans="1:5" ht="12.75">
      <c r="A1" s="345" t="s">
        <v>324</v>
      </c>
      <c r="B1" s="345"/>
      <c r="C1" s="345"/>
      <c r="D1" s="21"/>
      <c r="E1" s="21"/>
    </row>
    <row r="2" ht="13.5" thickBot="1"/>
    <row r="3" spans="1:3" ht="13.5" thickTop="1">
      <c r="A3" s="350" t="s">
        <v>157</v>
      </c>
      <c r="B3" s="351"/>
      <c r="C3" s="246" t="s">
        <v>142</v>
      </c>
    </row>
    <row r="4" spans="1:3" ht="38.25">
      <c r="A4" s="352"/>
      <c r="B4" s="353"/>
      <c r="C4" s="247" t="s">
        <v>143</v>
      </c>
    </row>
    <row r="5" spans="1:3" ht="25.5">
      <c r="A5" s="348" t="s">
        <v>144</v>
      </c>
      <c r="B5" s="354"/>
      <c r="C5" s="16" t="s">
        <v>145</v>
      </c>
    </row>
    <row r="6" spans="1:3" ht="12.75">
      <c r="A6" s="355" t="s">
        <v>146</v>
      </c>
      <c r="B6" s="356"/>
      <c r="C6" s="16" t="s">
        <v>147</v>
      </c>
    </row>
    <row r="7" spans="1:3" ht="12.75">
      <c r="A7" s="355" t="s">
        <v>148</v>
      </c>
      <c r="B7" s="356"/>
      <c r="C7" s="16" t="s">
        <v>149</v>
      </c>
    </row>
    <row r="8" spans="1:3" ht="12.75">
      <c r="A8" s="355" t="s">
        <v>150</v>
      </c>
      <c r="B8" s="356"/>
      <c r="C8" s="16" t="s">
        <v>151</v>
      </c>
    </row>
    <row r="9" spans="1:3" ht="12.75">
      <c r="A9" s="348" t="s">
        <v>152</v>
      </c>
      <c r="B9" s="17" t="s">
        <v>153</v>
      </c>
      <c r="C9" s="16" t="s">
        <v>154</v>
      </c>
    </row>
    <row r="10" spans="1:3" ht="51.75" thickBot="1">
      <c r="A10" s="349"/>
      <c r="B10" s="19" t="s">
        <v>155</v>
      </c>
      <c r="C10" s="20" t="s">
        <v>156</v>
      </c>
    </row>
    <row r="11" ht="13.5" hidden="1" thickTop="1"/>
  </sheetData>
  <sheetProtection password="CF56" sheet="1" objects="1" scenarios="1"/>
  <mergeCells count="7">
    <mergeCell ref="A1:C1"/>
    <mergeCell ref="A9:A10"/>
    <mergeCell ref="A3:B4"/>
    <mergeCell ref="A5:B5"/>
    <mergeCell ref="A6:B6"/>
    <mergeCell ref="A7:B7"/>
    <mergeCell ref="A8:B8"/>
  </mergeCells>
  <printOptions/>
  <pageMargins left="0.36" right="0.4" top="0.984251969" bottom="0.984251969" header="0.492125985" footer="0.49212598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5"/>
  <dimension ref="A1:F30"/>
  <sheetViews>
    <sheetView showGridLines="0" zoomScalePageLayoutView="0" workbookViewId="0" topLeftCell="A1">
      <selection activeCell="D22" sqref="D22:D23"/>
    </sheetView>
  </sheetViews>
  <sheetFormatPr defaultColWidth="0" defaultRowHeight="12.75" zeroHeight="1"/>
  <cols>
    <col min="1" max="1" width="9.140625" style="0" customWidth="1"/>
    <col min="2" max="2" width="13.421875" style="0" customWidth="1"/>
    <col min="3" max="3" width="45.28125" style="0" customWidth="1"/>
    <col min="4" max="4" width="12.00390625" style="0" customWidth="1"/>
    <col min="5" max="5" width="9.8515625" style="0" customWidth="1"/>
    <col min="6" max="6" width="9.140625" style="0" customWidth="1"/>
    <col min="7" max="16384" width="0" style="0" hidden="1" customWidth="1"/>
  </cols>
  <sheetData>
    <row r="1" spans="1:6" ht="12.75">
      <c r="A1" s="345" t="s">
        <v>173</v>
      </c>
      <c r="B1" s="345"/>
      <c r="C1" s="345"/>
      <c r="D1" s="345"/>
      <c r="E1" s="345"/>
      <c r="F1" s="345"/>
    </row>
    <row r="2" ht="13.5" thickBot="1">
      <c r="A2" s="2"/>
    </row>
    <row r="3" spans="1:6" ht="15" customHeight="1" thickTop="1">
      <c r="A3" s="357" t="s">
        <v>174</v>
      </c>
      <c r="B3" s="358"/>
      <c r="C3" s="358" t="s">
        <v>175</v>
      </c>
      <c r="D3" s="358" t="s">
        <v>176</v>
      </c>
      <c r="E3" s="358"/>
      <c r="F3" s="367"/>
    </row>
    <row r="4" spans="1:6" ht="27" customHeight="1">
      <c r="A4" s="32" t="s">
        <v>2</v>
      </c>
      <c r="B4" s="31" t="s">
        <v>4</v>
      </c>
      <c r="C4" s="365"/>
      <c r="D4" s="31" t="s">
        <v>177</v>
      </c>
      <c r="E4" s="31" t="s">
        <v>178</v>
      </c>
      <c r="F4" s="33" t="s">
        <v>179</v>
      </c>
    </row>
    <row r="5" spans="1:6" ht="12.75">
      <c r="A5" s="359" t="s">
        <v>7</v>
      </c>
      <c r="B5" s="25" t="s">
        <v>180</v>
      </c>
      <c r="C5" s="17" t="s">
        <v>181</v>
      </c>
      <c r="D5" s="362">
        <v>60</v>
      </c>
      <c r="E5" s="362">
        <v>45</v>
      </c>
      <c r="F5" s="366">
        <v>100</v>
      </c>
    </row>
    <row r="6" spans="1:6" ht="25.5">
      <c r="A6" s="359"/>
      <c r="B6" s="25" t="s">
        <v>15</v>
      </c>
      <c r="C6" s="17" t="s">
        <v>182</v>
      </c>
      <c r="D6" s="362"/>
      <c r="E6" s="362"/>
      <c r="F6" s="366"/>
    </row>
    <row r="7" spans="1:6" ht="12.75">
      <c r="A7" s="24" t="s">
        <v>18</v>
      </c>
      <c r="B7" s="25" t="s">
        <v>183</v>
      </c>
      <c r="C7" s="17" t="s">
        <v>184</v>
      </c>
      <c r="D7" s="362"/>
      <c r="E7" s="362"/>
      <c r="F7" s="366"/>
    </row>
    <row r="8" spans="1:6" ht="12.75">
      <c r="A8" s="24" t="s">
        <v>26</v>
      </c>
      <c r="B8" s="25" t="s">
        <v>183</v>
      </c>
      <c r="C8" s="17" t="s">
        <v>185</v>
      </c>
      <c r="D8" s="362">
        <v>100</v>
      </c>
      <c r="E8" s="362">
        <v>60</v>
      </c>
      <c r="F8" s="366">
        <v>100</v>
      </c>
    </row>
    <row r="9" spans="1:6" ht="12.75">
      <c r="A9" s="24" t="s">
        <v>36</v>
      </c>
      <c r="B9" s="25"/>
      <c r="C9" s="17" t="s">
        <v>186</v>
      </c>
      <c r="D9" s="362"/>
      <c r="E9" s="362"/>
      <c r="F9" s="366"/>
    </row>
    <row r="10" spans="1:6" ht="14.25">
      <c r="A10" s="359" t="s">
        <v>46</v>
      </c>
      <c r="B10" s="25" t="s">
        <v>187</v>
      </c>
      <c r="C10" s="17" t="s">
        <v>188</v>
      </c>
      <c r="D10" s="362"/>
      <c r="E10" s="362"/>
      <c r="F10" s="366"/>
    </row>
    <row r="11" spans="1:6" ht="14.25">
      <c r="A11" s="359"/>
      <c r="B11" s="25" t="s">
        <v>189</v>
      </c>
      <c r="C11" s="17" t="s">
        <v>188</v>
      </c>
      <c r="D11" s="25">
        <v>30</v>
      </c>
      <c r="E11" s="25">
        <v>22</v>
      </c>
      <c r="F11" s="26">
        <v>30</v>
      </c>
    </row>
    <row r="12" spans="1:6" ht="12.75">
      <c r="A12" s="359" t="s">
        <v>66</v>
      </c>
      <c r="B12" s="25" t="s">
        <v>68</v>
      </c>
      <c r="C12" s="17" t="s">
        <v>190</v>
      </c>
      <c r="D12" s="362">
        <v>100</v>
      </c>
      <c r="E12" s="362">
        <v>75</v>
      </c>
      <c r="F12" s="366">
        <v>100</v>
      </c>
    </row>
    <row r="13" spans="1:6" ht="12.75">
      <c r="A13" s="359"/>
      <c r="B13" s="25" t="s">
        <v>191</v>
      </c>
      <c r="C13" s="17" t="s">
        <v>192</v>
      </c>
      <c r="D13" s="362"/>
      <c r="E13" s="362"/>
      <c r="F13" s="366"/>
    </row>
    <row r="14" spans="1:6" ht="12.75">
      <c r="A14" s="359"/>
      <c r="B14" s="25" t="s">
        <v>193</v>
      </c>
      <c r="C14" s="17" t="s">
        <v>194</v>
      </c>
      <c r="D14" s="362"/>
      <c r="E14" s="362"/>
      <c r="F14" s="366"/>
    </row>
    <row r="15" spans="1:6" ht="12.75">
      <c r="A15" s="359"/>
      <c r="B15" s="25" t="s">
        <v>77</v>
      </c>
      <c r="C15" s="25" t="s">
        <v>195</v>
      </c>
      <c r="D15" s="362"/>
      <c r="E15" s="362"/>
      <c r="F15" s="366"/>
    </row>
    <row r="16" spans="1:6" ht="12.75">
      <c r="A16" s="359" t="s">
        <v>92</v>
      </c>
      <c r="B16" s="25" t="s">
        <v>196</v>
      </c>
      <c r="C16" s="17" t="s">
        <v>197</v>
      </c>
      <c r="D16" s="360">
        <v>100</v>
      </c>
      <c r="E16" s="360">
        <v>60</v>
      </c>
      <c r="F16" s="363">
        <v>100</v>
      </c>
    </row>
    <row r="17" spans="1:6" ht="12.75">
      <c r="A17" s="359"/>
      <c r="B17" s="25" t="s">
        <v>198</v>
      </c>
      <c r="C17" s="17" t="s">
        <v>199</v>
      </c>
      <c r="D17" s="360"/>
      <c r="E17" s="360"/>
      <c r="F17" s="363"/>
    </row>
    <row r="18" spans="1:6" ht="12.75">
      <c r="A18" s="359" t="s">
        <v>108</v>
      </c>
      <c r="B18" s="25" t="s">
        <v>110</v>
      </c>
      <c r="C18" s="17" t="s">
        <v>200</v>
      </c>
      <c r="D18" s="25">
        <v>60</v>
      </c>
      <c r="E18" s="25">
        <v>45</v>
      </c>
      <c r="F18" s="26">
        <v>100</v>
      </c>
    </row>
    <row r="19" spans="1:6" ht="25.5">
      <c r="A19" s="359"/>
      <c r="B19" s="25" t="s">
        <v>113</v>
      </c>
      <c r="C19" s="17" t="s">
        <v>182</v>
      </c>
      <c r="D19" s="362">
        <v>30</v>
      </c>
      <c r="E19" s="362">
        <v>22</v>
      </c>
      <c r="F19" s="366">
        <v>30</v>
      </c>
    </row>
    <row r="20" spans="1:6" ht="25.5">
      <c r="A20" s="359"/>
      <c r="B20" s="25" t="s">
        <v>116</v>
      </c>
      <c r="C20" s="17" t="s">
        <v>201</v>
      </c>
      <c r="D20" s="362"/>
      <c r="E20" s="362"/>
      <c r="F20" s="366"/>
    </row>
    <row r="21" spans="1:6" ht="12.75" customHeight="1">
      <c r="A21" s="359"/>
      <c r="B21" s="25" t="s">
        <v>202</v>
      </c>
      <c r="C21" s="28" t="s">
        <v>195</v>
      </c>
      <c r="D21" s="25">
        <v>60</v>
      </c>
      <c r="E21" s="25">
        <v>45</v>
      </c>
      <c r="F21" s="26">
        <v>100</v>
      </c>
    </row>
    <row r="22" spans="1:6" ht="12.75">
      <c r="A22" s="24" t="s">
        <v>124</v>
      </c>
      <c r="B22" s="25" t="s">
        <v>183</v>
      </c>
      <c r="C22" s="17" t="s">
        <v>203</v>
      </c>
      <c r="D22" s="360">
        <v>100</v>
      </c>
      <c r="E22" s="360">
        <v>60</v>
      </c>
      <c r="F22" s="363">
        <v>100</v>
      </c>
    </row>
    <row r="23" spans="1:6" ht="13.5" thickBot="1">
      <c r="A23" s="29" t="s">
        <v>134</v>
      </c>
      <c r="B23" s="27" t="s">
        <v>183</v>
      </c>
      <c r="C23" s="30" t="s">
        <v>204</v>
      </c>
      <c r="D23" s="361"/>
      <c r="E23" s="361"/>
      <c r="F23" s="364"/>
    </row>
    <row r="24" ht="13.5" thickTop="1"/>
    <row r="25" ht="12.75">
      <c r="A25" t="s">
        <v>615</v>
      </c>
    </row>
    <row r="26" ht="12.75"/>
    <row r="27" ht="15.75">
      <c r="A27" s="265" t="s">
        <v>616</v>
      </c>
    </row>
    <row r="28" ht="12.75">
      <c r="A28" s="264" t="s">
        <v>617</v>
      </c>
    </row>
    <row r="29" ht="12.75">
      <c r="A29" s="264" t="s">
        <v>618</v>
      </c>
    </row>
    <row r="30" ht="12.75">
      <c r="A30" s="264" t="s">
        <v>619</v>
      </c>
    </row>
    <row r="31" ht="12.75" hidden="1"/>
  </sheetData>
  <sheetProtection password="CF56" sheet="1" objects="1" scenarios="1"/>
  <mergeCells count="27">
    <mergeCell ref="F8:F10"/>
    <mergeCell ref="F19:F20"/>
    <mergeCell ref="D3:F3"/>
    <mergeCell ref="F12:F15"/>
    <mergeCell ref="D16:D17"/>
    <mergeCell ref="E16:E17"/>
    <mergeCell ref="F16:F17"/>
    <mergeCell ref="E19:E20"/>
    <mergeCell ref="F22:F23"/>
    <mergeCell ref="C3:C4"/>
    <mergeCell ref="A12:A15"/>
    <mergeCell ref="A18:A21"/>
    <mergeCell ref="D5:D7"/>
    <mergeCell ref="E5:E7"/>
    <mergeCell ref="F5:F7"/>
    <mergeCell ref="D8:D10"/>
    <mergeCell ref="E8:E10"/>
    <mergeCell ref="A1:F1"/>
    <mergeCell ref="A3:B3"/>
    <mergeCell ref="A5:A6"/>
    <mergeCell ref="A10:A11"/>
    <mergeCell ref="A16:A17"/>
    <mergeCell ref="D22:D23"/>
    <mergeCell ref="E22:E23"/>
    <mergeCell ref="D12:D15"/>
    <mergeCell ref="E12:E15"/>
    <mergeCell ref="D19:D20"/>
  </mergeCells>
  <printOptions/>
  <pageMargins left="0.37" right="0.35" top="0.984251969" bottom="0.984251969" header="0.492125985" footer="0.49212598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6"/>
  <dimension ref="A1:F9"/>
  <sheetViews>
    <sheetView showGridLines="0" zoomScalePageLayoutView="0" workbookViewId="0" topLeftCell="A1">
      <selection activeCell="A6" sqref="A6"/>
    </sheetView>
  </sheetViews>
  <sheetFormatPr defaultColWidth="0" defaultRowHeight="12.75" zeroHeight="1"/>
  <cols>
    <col min="1" max="1" width="11.57421875" style="0" customWidth="1"/>
    <col min="2" max="2" width="13.8515625" style="0" customWidth="1"/>
    <col min="3" max="3" width="10.421875" style="0" customWidth="1"/>
    <col min="4" max="4" width="10.00390625" style="0" customWidth="1"/>
    <col min="5" max="6" width="9.8515625" style="0" customWidth="1"/>
    <col min="7" max="16384" width="0" style="0" hidden="1" customWidth="1"/>
  </cols>
  <sheetData>
    <row r="1" spans="1:6" ht="12.75">
      <c r="A1" s="345" t="s">
        <v>158</v>
      </c>
      <c r="B1" s="345"/>
      <c r="C1" s="345"/>
      <c r="D1" s="345"/>
      <c r="E1" s="345"/>
      <c r="F1" s="345"/>
    </row>
    <row r="2" ht="13.5" thickBot="1">
      <c r="A2" s="2"/>
    </row>
    <row r="3" spans="1:6" ht="26.25" thickTop="1">
      <c r="A3" s="371" t="s">
        <v>159</v>
      </c>
      <c r="B3" s="18" t="s">
        <v>160</v>
      </c>
      <c r="C3" s="373" t="s">
        <v>162</v>
      </c>
      <c r="D3" s="373"/>
      <c r="E3" s="374" t="s">
        <v>163</v>
      </c>
      <c r="F3" s="375"/>
    </row>
    <row r="4" spans="1:6" ht="38.25">
      <c r="A4" s="372"/>
      <c r="B4" s="22" t="s">
        <v>161</v>
      </c>
      <c r="C4" s="109" t="s">
        <v>164</v>
      </c>
      <c r="D4" s="22" t="s">
        <v>165</v>
      </c>
      <c r="E4" s="109" t="s">
        <v>164</v>
      </c>
      <c r="F4" s="23" t="s">
        <v>165</v>
      </c>
    </row>
    <row r="5" spans="1:6" ht="12.75">
      <c r="A5" s="24" t="s">
        <v>166</v>
      </c>
      <c r="B5" s="25" t="s">
        <v>167</v>
      </c>
      <c r="C5" s="110">
        <v>10</v>
      </c>
      <c r="D5" s="80">
        <v>20</v>
      </c>
      <c r="E5" s="110">
        <v>25</v>
      </c>
      <c r="F5" s="81">
        <v>35</v>
      </c>
    </row>
    <row r="6" spans="1:6" ht="12.75">
      <c r="A6" s="24" t="s">
        <v>168</v>
      </c>
      <c r="B6" s="25" t="s">
        <v>167</v>
      </c>
      <c r="C6" s="110">
        <v>20</v>
      </c>
      <c r="D6" s="80">
        <v>30</v>
      </c>
      <c r="E6" s="110">
        <v>35</v>
      </c>
      <c r="F6" s="81">
        <v>45</v>
      </c>
    </row>
    <row r="7" spans="1:6" ht="25.5">
      <c r="A7" s="368" t="s">
        <v>169</v>
      </c>
      <c r="B7" s="25" t="s">
        <v>170</v>
      </c>
      <c r="C7" s="376">
        <v>30</v>
      </c>
      <c r="D7" s="378">
        <v>40</v>
      </c>
      <c r="E7" s="376">
        <v>45</v>
      </c>
      <c r="F7" s="380">
        <v>55</v>
      </c>
    </row>
    <row r="8" spans="1:6" ht="12.75">
      <c r="A8" s="369"/>
      <c r="B8" s="25" t="s">
        <v>171</v>
      </c>
      <c r="C8" s="377"/>
      <c r="D8" s="379"/>
      <c r="E8" s="377"/>
      <c r="F8" s="381"/>
    </row>
    <row r="9" spans="1:6" ht="26.25" thickBot="1">
      <c r="A9" s="370"/>
      <c r="B9" s="27" t="s">
        <v>172</v>
      </c>
      <c r="C9" s="111">
        <v>40</v>
      </c>
      <c r="D9" s="82">
        <v>50</v>
      </c>
      <c r="E9" s="111">
        <v>55</v>
      </c>
      <c r="F9" s="83">
        <v>65</v>
      </c>
    </row>
    <row r="10" ht="13.5" hidden="1" thickTop="1"/>
  </sheetData>
  <sheetProtection/>
  <mergeCells count="9">
    <mergeCell ref="A7:A9"/>
    <mergeCell ref="A1:F1"/>
    <mergeCell ref="A3:A4"/>
    <mergeCell ref="C3:D3"/>
    <mergeCell ref="E3:F3"/>
    <mergeCell ref="C7:C8"/>
    <mergeCell ref="D7:D8"/>
    <mergeCell ref="E7:E8"/>
    <mergeCell ref="F7:F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7"/>
  <dimension ref="A1:U50"/>
  <sheetViews>
    <sheetView showGridLines="0" zoomScalePageLayoutView="0" workbookViewId="0" topLeftCell="A1">
      <selection activeCell="M41" sqref="M41"/>
    </sheetView>
  </sheetViews>
  <sheetFormatPr defaultColWidth="0" defaultRowHeight="12.75" zeroHeight="1"/>
  <cols>
    <col min="1" max="2" width="9.140625" style="0" customWidth="1"/>
    <col min="3" max="3" width="5.28125" style="0" customWidth="1"/>
    <col min="4" max="4" width="5.7109375" style="0" customWidth="1"/>
    <col min="5" max="5" width="6.00390625" style="0" customWidth="1"/>
    <col min="6" max="6" width="4.28125" style="0" customWidth="1"/>
    <col min="7" max="7" width="5.28125" style="0" customWidth="1"/>
    <col min="8" max="8" width="4.140625" style="0" customWidth="1"/>
    <col min="9" max="9" width="4.7109375" style="0" customWidth="1"/>
    <col min="10" max="10" width="5.28125" style="0" customWidth="1"/>
    <col min="11" max="11" width="5.8515625" style="0" customWidth="1"/>
    <col min="12" max="12" width="4.28125" style="0" customWidth="1"/>
    <col min="13" max="13" width="6.140625" style="0" customWidth="1"/>
    <col min="14" max="15" width="5.00390625" style="0" customWidth="1"/>
    <col min="16" max="16" width="5.57421875" style="0" customWidth="1"/>
    <col min="17" max="17" width="5.00390625" style="0" customWidth="1"/>
    <col min="18" max="18" width="6.00390625" style="0" customWidth="1"/>
    <col min="19" max="19" width="5.421875" style="0" customWidth="1"/>
    <col min="20" max="20" width="5.7109375" style="0" customWidth="1"/>
    <col min="21" max="16384" width="0" style="0" hidden="1" customWidth="1"/>
  </cols>
  <sheetData>
    <row r="1" spans="1:20" ht="12.75">
      <c r="A1" s="345" t="s">
        <v>205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</row>
    <row r="2" ht="13.5" thickBot="1">
      <c r="A2" s="34"/>
    </row>
    <row r="3" spans="1:21" ht="14.25" customHeight="1" thickTop="1">
      <c r="A3" s="382" t="s">
        <v>206</v>
      </c>
      <c r="B3" s="383"/>
      <c r="C3" s="358" t="s">
        <v>207</v>
      </c>
      <c r="D3" s="358"/>
      <c r="E3" s="358"/>
      <c r="F3" s="358"/>
      <c r="G3" s="358"/>
      <c r="H3" s="358"/>
      <c r="I3" s="358"/>
      <c r="J3" s="358"/>
      <c r="K3" s="358"/>
      <c r="L3" s="358" t="s">
        <v>230</v>
      </c>
      <c r="M3" s="358"/>
      <c r="N3" s="358"/>
      <c r="O3" s="358"/>
      <c r="P3" s="358"/>
      <c r="Q3" s="358"/>
      <c r="R3" s="358"/>
      <c r="S3" s="358"/>
      <c r="T3" s="367"/>
      <c r="U3" s="35"/>
    </row>
    <row r="4" spans="1:20" ht="12.75">
      <c r="A4" s="384" t="s">
        <v>208</v>
      </c>
      <c r="B4" s="385"/>
      <c r="C4" s="386" t="s">
        <v>209</v>
      </c>
      <c r="D4" s="387" t="s">
        <v>210</v>
      </c>
      <c r="E4" s="387"/>
      <c r="F4" s="386" t="s">
        <v>211</v>
      </c>
      <c r="G4" s="386"/>
      <c r="H4" s="387" t="s">
        <v>212</v>
      </c>
      <c r="I4" s="387"/>
      <c r="J4" s="386" t="s">
        <v>213</v>
      </c>
      <c r="K4" s="386"/>
      <c r="L4" s="387" t="s">
        <v>209</v>
      </c>
      <c r="M4" s="386" t="s">
        <v>210</v>
      </c>
      <c r="N4" s="386"/>
      <c r="O4" s="387" t="s">
        <v>211</v>
      </c>
      <c r="P4" s="387"/>
      <c r="Q4" s="386" t="s">
        <v>212</v>
      </c>
      <c r="R4" s="386"/>
      <c r="S4" s="387" t="s">
        <v>213</v>
      </c>
      <c r="T4" s="388"/>
    </row>
    <row r="5" spans="1:20" ht="12.75" customHeight="1">
      <c r="A5" s="389" t="s">
        <v>214</v>
      </c>
      <c r="B5" s="390"/>
      <c r="C5" s="386"/>
      <c r="D5" s="387"/>
      <c r="E5" s="387"/>
      <c r="F5" s="386"/>
      <c r="G5" s="386"/>
      <c r="H5" s="387"/>
      <c r="I5" s="387"/>
      <c r="J5" s="386"/>
      <c r="K5" s="386"/>
      <c r="L5" s="387"/>
      <c r="M5" s="386"/>
      <c r="N5" s="386"/>
      <c r="O5" s="387"/>
      <c r="P5" s="387"/>
      <c r="Q5" s="386"/>
      <c r="R5" s="386"/>
      <c r="S5" s="387"/>
      <c r="T5" s="388"/>
    </row>
    <row r="6" spans="1:20" ht="12.75">
      <c r="A6" s="391" t="s">
        <v>215</v>
      </c>
      <c r="B6" s="393" t="s">
        <v>216</v>
      </c>
      <c r="C6" s="360" t="s">
        <v>217</v>
      </c>
      <c r="D6" s="387" t="s">
        <v>217</v>
      </c>
      <c r="E6" s="387" t="s">
        <v>218</v>
      </c>
      <c r="F6" s="360" t="s">
        <v>217</v>
      </c>
      <c r="G6" s="360" t="s">
        <v>218</v>
      </c>
      <c r="H6" s="387" t="s">
        <v>217</v>
      </c>
      <c r="I6" s="387" t="s">
        <v>218</v>
      </c>
      <c r="J6" s="360" t="s">
        <v>217</v>
      </c>
      <c r="K6" s="360" t="s">
        <v>218</v>
      </c>
      <c r="L6" s="387" t="s">
        <v>217</v>
      </c>
      <c r="M6" s="360" t="s">
        <v>217</v>
      </c>
      <c r="N6" s="360" t="s">
        <v>218</v>
      </c>
      <c r="O6" s="387" t="s">
        <v>217</v>
      </c>
      <c r="P6" s="387" t="s">
        <v>218</v>
      </c>
      <c r="Q6" s="360" t="s">
        <v>217</v>
      </c>
      <c r="R6" s="360" t="s">
        <v>218</v>
      </c>
      <c r="S6" s="387" t="s">
        <v>217</v>
      </c>
      <c r="T6" s="388" t="s">
        <v>218</v>
      </c>
    </row>
    <row r="7" spans="1:20" ht="8.25" customHeight="1">
      <c r="A7" s="372"/>
      <c r="B7" s="394"/>
      <c r="C7" s="360"/>
      <c r="D7" s="387"/>
      <c r="E7" s="387"/>
      <c r="F7" s="360"/>
      <c r="G7" s="360"/>
      <c r="H7" s="387"/>
      <c r="I7" s="387"/>
      <c r="J7" s="360"/>
      <c r="K7" s="360"/>
      <c r="L7" s="387"/>
      <c r="M7" s="360"/>
      <c r="N7" s="360"/>
      <c r="O7" s="387"/>
      <c r="P7" s="387"/>
      <c r="Q7" s="360"/>
      <c r="R7" s="360"/>
      <c r="S7" s="387"/>
      <c r="T7" s="388"/>
    </row>
    <row r="8" spans="1:20" ht="12.75">
      <c r="A8" s="368" t="s">
        <v>7</v>
      </c>
      <c r="B8" s="25" t="s">
        <v>9</v>
      </c>
      <c r="C8" s="25">
        <v>1</v>
      </c>
      <c r="D8" s="39">
        <v>1</v>
      </c>
      <c r="E8" s="39" t="s">
        <v>219</v>
      </c>
      <c r="F8" s="36">
        <v>1</v>
      </c>
      <c r="G8" s="36" t="s">
        <v>219</v>
      </c>
      <c r="H8" s="38" t="s">
        <v>183</v>
      </c>
      <c r="I8" s="39" t="s">
        <v>183</v>
      </c>
      <c r="J8" s="25" t="s">
        <v>183</v>
      </c>
      <c r="K8" s="36" t="s">
        <v>183</v>
      </c>
      <c r="L8" s="39">
        <v>1</v>
      </c>
      <c r="M8" s="25">
        <v>1</v>
      </c>
      <c r="N8" s="36" t="s">
        <v>219</v>
      </c>
      <c r="O8" s="38">
        <v>1</v>
      </c>
      <c r="P8" s="38" t="s">
        <v>219</v>
      </c>
      <c r="Q8" s="36" t="s">
        <v>183</v>
      </c>
      <c r="R8" s="36" t="s">
        <v>183</v>
      </c>
      <c r="S8" s="38" t="s">
        <v>183</v>
      </c>
      <c r="T8" s="42" t="s">
        <v>183</v>
      </c>
    </row>
    <row r="9" spans="1:20" ht="12.75">
      <c r="A9" s="369"/>
      <c r="B9" s="25" t="s">
        <v>12</v>
      </c>
      <c r="C9" s="25">
        <v>1</v>
      </c>
      <c r="D9" s="39">
        <v>1</v>
      </c>
      <c r="E9" s="39" t="s">
        <v>219</v>
      </c>
      <c r="F9" s="36">
        <v>1</v>
      </c>
      <c r="G9" s="36" t="s">
        <v>219</v>
      </c>
      <c r="H9" s="38">
        <v>1</v>
      </c>
      <c r="I9" s="39" t="s">
        <v>220</v>
      </c>
      <c r="J9" s="25">
        <v>1</v>
      </c>
      <c r="K9" s="36" t="s">
        <v>221</v>
      </c>
      <c r="L9" s="39">
        <v>1</v>
      </c>
      <c r="M9" s="25">
        <v>1</v>
      </c>
      <c r="N9" s="36" t="s">
        <v>219</v>
      </c>
      <c r="O9" s="38">
        <v>2</v>
      </c>
      <c r="P9" s="38" t="s">
        <v>219</v>
      </c>
      <c r="Q9" s="36">
        <v>2</v>
      </c>
      <c r="R9" s="36" t="s">
        <v>220</v>
      </c>
      <c r="S9" s="38">
        <v>2</v>
      </c>
      <c r="T9" s="42" t="s">
        <v>221</v>
      </c>
    </row>
    <row r="10" spans="1:20" ht="12.75">
      <c r="A10" s="392"/>
      <c r="B10" s="25" t="s">
        <v>15</v>
      </c>
      <c r="C10" s="25">
        <v>1</v>
      </c>
      <c r="D10" s="39">
        <v>1</v>
      </c>
      <c r="E10" s="39" t="s">
        <v>219</v>
      </c>
      <c r="F10" s="36">
        <v>1</v>
      </c>
      <c r="G10" s="36" t="s">
        <v>219</v>
      </c>
      <c r="H10" s="38">
        <v>1</v>
      </c>
      <c r="I10" s="39" t="s">
        <v>220</v>
      </c>
      <c r="J10" s="25">
        <v>2</v>
      </c>
      <c r="K10" s="36" t="s">
        <v>221</v>
      </c>
      <c r="L10" s="39">
        <v>1</v>
      </c>
      <c r="M10" s="25">
        <v>1</v>
      </c>
      <c r="N10" s="36" t="s">
        <v>219</v>
      </c>
      <c r="O10" s="38">
        <v>2</v>
      </c>
      <c r="P10" s="38" t="s">
        <v>219</v>
      </c>
      <c r="Q10" s="36">
        <v>2</v>
      </c>
      <c r="R10" s="36" t="s">
        <v>220</v>
      </c>
      <c r="S10" s="38">
        <v>2</v>
      </c>
      <c r="T10" s="42" t="s">
        <v>221</v>
      </c>
    </row>
    <row r="11" spans="1:20" ht="12.75">
      <c r="A11" s="359" t="s">
        <v>18</v>
      </c>
      <c r="B11" s="25" t="s">
        <v>20</v>
      </c>
      <c r="C11" s="25">
        <v>1</v>
      </c>
      <c r="D11" s="39">
        <v>1</v>
      </c>
      <c r="E11" s="39" t="s">
        <v>219</v>
      </c>
      <c r="F11" s="36">
        <v>1</v>
      </c>
      <c r="G11" s="36" t="s">
        <v>220</v>
      </c>
      <c r="H11" s="38">
        <v>2</v>
      </c>
      <c r="I11" s="39" t="s">
        <v>221</v>
      </c>
      <c r="J11" s="25">
        <v>2</v>
      </c>
      <c r="K11" s="36" t="s">
        <v>221</v>
      </c>
      <c r="L11" s="39">
        <v>2</v>
      </c>
      <c r="M11" s="25">
        <v>2</v>
      </c>
      <c r="N11" s="36" t="s">
        <v>219</v>
      </c>
      <c r="O11" s="38">
        <v>2</v>
      </c>
      <c r="P11" s="38" t="s">
        <v>220</v>
      </c>
      <c r="Q11" s="36">
        <v>2</v>
      </c>
      <c r="R11" s="36" t="s">
        <v>221</v>
      </c>
      <c r="S11" s="38">
        <v>2</v>
      </c>
      <c r="T11" s="42" t="s">
        <v>221</v>
      </c>
    </row>
    <row r="12" spans="1:20" ht="14.25" customHeight="1">
      <c r="A12" s="359"/>
      <c r="B12" s="25" t="s">
        <v>23</v>
      </c>
      <c r="C12" s="25">
        <v>1</v>
      </c>
      <c r="D12" s="39">
        <v>1</v>
      </c>
      <c r="E12" s="39" t="s">
        <v>222</v>
      </c>
      <c r="F12" s="36">
        <v>1</v>
      </c>
      <c r="G12" s="36" t="s">
        <v>220</v>
      </c>
      <c r="H12" s="38">
        <v>2</v>
      </c>
      <c r="I12" s="39" t="s">
        <v>221</v>
      </c>
      <c r="J12" s="25">
        <v>2</v>
      </c>
      <c r="K12" s="36" t="s">
        <v>221</v>
      </c>
      <c r="L12" s="39">
        <v>2</v>
      </c>
      <c r="M12" s="25">
        <v>2</v>
      </c>
      <c r="N12" s="36" t="s">
        <v>220</v>
      </c>
      <c r="O12" s="38">
        <v>2</v>
      </c>
      <c r="P12" s="38" t="s">
        <v>220</v>
      </c>
      <c r="Q12" s="36">
        <v>2</v>
      </c>
      <c r="R12" s="36" t="s">
        <v>221</v>
      </c>
      <c r="S12" s="38">
        <v>2</v>
      </c>
      <c r="T12" s="42" t="s">
        <v>221</v>
      </c>
    </row>
    <row r="13" spans="1:20" ht="12.75">
      <c r="A13" s="368" t="s">
        <v>26</v>
      </c>
      <c r="B13" s="25" t="s">
        <v>28</v>
      </c>
      <c r="C13" s="25">
        <v>1</v>
      </c>
      <c r="D13" s="39">
        <v>1</v>
      </c>
      <c r="E13" s="39" t="s">
        <v>219</v>
      </c>
      <c r="F13" s="36">
        <v>1</v>
      </c>
      <c r="G13" s="36" t="s">
        <v>219</v>
      </c>
      <c r="H13" s="38">
        <v>2</v>
      </c>
      <c r="I13" s="39" t="s">
        <v>221</v>
      </c>
      <c r="J13" s="25">
        <v>2</v>
      </c>
      <c r="K13" s="36" t="s">
        <v>221</v>
      </c>
      <c r="L13" s="39">
        <v>2</v>
      </c>
      <c r="M13" s="25">
        <v>2</v>
      </c>
      <c r="N13" s="36" t="s">
        <v>219</v>
      </c>
      <c r="O13" s="38">
        <v>2</v>
      </c>
      <c r="P13" s="38" t="s">
        <v>220</v>
      </c>
      <c r="Q13" s="36">
        <v>2</v>
      </c>
      <c r="R13" s="36" t="s">
        <v>221</v>
      </c>
      <c r="S13" s="38">
        <v>2</v>
      </c>
      <c r="T13" s="42" t="s">
        <v>221</v>
      </c>
    </row>
    <row r="14" spans="1:20" ht="12.75">
      <c r="A14" s="369"/>
      <c r="B14" s="25" t="s">
        <v>31</v>
      </c>
      <c r="C14" s="25">
        <v>1</v>
      </c>
      <c r="D14" s="39">
        <v>1</v>
      </c>
      <c r="E14" s="39" t="s">
        <v>219</v>
      </c>
      <c r="F14" s="36">
        <v>1</v>
      </c>
      <c r="G14" s="36" t="s">
        <v>219</v>
      </c>
      <c r="H14" s="38">
        <v>2</v>
      </c>
      <c r="I14" s="39" t="s">
        <v>221</v>
      </c>
      <c r="J14" s="25">
        <v>2</v>
      </c>
      <c r="K14" s="36" t="s">
        <v>221</v>
      </c>
      <c r="L14" s="39">
        <v>2</v>
      </c>
      <c r="M14" s="25">
        <v>2</v>
      </c>
      <c r="N14" s="36" t="s">
        <v>219</v>
      </c>
      <c r="O14" s="38">
        <v>2</v>
      </c>
      <c r="P14" s="38" t="s">
        <v>220</v>
      </c>
      <c r="Q14" s="36">
        <v>2</v>
      </c>
      <c r="R14" s="36" t="s">
        <v>221</v>
      </c>
      <c r="S14" s="38">
        <v>3</v>
      </c>
      <c r="T14" s="42" t="s">
        <v>221</v>
      </c>
    </row>
    <row r="15" spans="1:20" ht="12.75">
      <c r="A15" s="392"/>
      <c r="B15" s="25" t="s">
        <v>33</v>
      </c>
      <c r="C15" s="25">
        <v>1</v>
      </c>
      <c r="D15" s="39">
        <v>1</v>
      </c>
      <c r="E15" s="39" t="s">
        <v>219</v>
      </c>
      <c r="F15" s="36">
        <v>2</v>
      </c>
      <c r="G15" s="36" t="s">
        <v>220</v>
      </c>
      <c r="H15" s="38">
        <v>2</v>
      </c>
      <c r="I15" s="39" t="s">
        <v>221</v>
      </c>
      <c r="J15" s="25">
        <v>2</v>
      </c>
      <c r="K15" s="36" t="s">
        <v>221</v>
      </c>
      <c r="L15" s="39">
        <v>2</v>
      </c>
      <c r="M15" s="25">
        <v>2</v>
      </c>
      <c r="N15" s="36" t="s">
        <v>219</v>
      </c>
      <c r="O15" s="38">
        <v>2</v>
      </c>
      <c r="P15" s="38" t="s">
        <v>220</v>
      </c>
      <c r="Q15" s="36">
        <v>3</v>
      </c>
      <c r="R15" s="36" t="s">
        <v>221</v>
      </c>
      <c r="S15" s="38">
        <v>4</v>
      </c>
      <c r="T15" s="42" t="s">
        <v>221</v>
      </c>
    </row>
    <row r="16" spans="1:20" ht="14.25" customHeight="1">
      <c r="A16" s="24" t="s">
        <v>36</v>
      </c>
      <c r="B16" s="25" t="s">
        <v>37</v>
      </c>
      <c r="C16" s="25">
        <v>1</v>
      </c>
      <c r="D16" s="39">
        <v>1</v>
      </c>
      <c r="E16" s="39" t="s">
        <v>219</v>
      </c>
      <c r="F16" s="36">
        <v>1</v>
      </c>
      <c r="G16" s="36" t="s">
        <v>222</v>
      </c>
      <c r="H16" s="38">
        <v>1</v>
      </c>
      <c r="I16" s="39" t="s">
        <v>221</v>
      </c>
      <c r="J16" s="25">
        <v>1</v>
      </c>
      <c r="K16" s="36" t="s">
        <v>221</v>
      </c>
      <c r="L16" s="39">
        <v>2</v>
      </c>
      <c r="M16" s="25">
        <v>2</v>
      </c>
      <c r="N16" s="36" t="s">
        <v>219</v>
      </c>
      <c r="O16" s="38">
        <v>2</v>
      </c>
      <c r="P16" s="38" t="s">
        <v>220</v>
      </c>
      <c r="Q16" s="36">
        <v>2</v>
      </c>
      <c r="R16" s="36" t="s">
        <v>221</v>
      </c>
      <c r="S16" s="38">
        <v>2</v>
      </c>
      <c r="T16" s="42" t="s">
        <v>221</v>
      </c>
    </row>
    <row r="17" spans="1:20" ht="12.75">
      <c r="A17" s="368" t="s">
        <v>46</v>
      </c>
      <c r="B17" s="25" t="s">
        <v>48</v>
      </c>
      <c r="C17" s="25">
        <v>1</v>
      </c>
      <c r="D17" s="39">
        <v>1</v>
      </c>
      <c r="E17" s="39" t="s">
        <v>219</v>
      </c>
      <c r="F17" s="36">
        <v>1</v>
      </c>
      <c r="G17" s="36" t="s">
        <v>219</v>
      </c>
      <c r="H17" s="38">
        <v>1</v>
      </c>
      <c r="I17" s="39" t="s">
        <v>221</v>
      </c>
      <c r="J17" s="25">
        <v>2</v>
      </c>
      <c r="K17" s="36" t="s">
        <v>221</v>
      </c>
      <c r="L17" s="39">
        <v>2</v>
      </c>
      <c r="M17" s="25">
        <v>2</v>
      </c>
      <c r="N17" s="36" t="s">
        <v>219</v>
      </c>
      <c r="O17" s="38">
        <v>2</v>
      </c>
      <c r="P17" s="38" t="s">
        <v>220</v>
      </c>
      <c r="Q17" s="36">
        <v>2</v>
      </c>
      <c r="R17" s="36" t="s">
        <v>221</v>
      </c>
      <c r="S17" s="38">
        <v>3</v>
      </c>
      <c r="T17" s="42" t="s">
        <v>221</v>
      </c>
    </row>
    <row r="18" spans="1:20" ht="12.75">
      <c r="A18" s="369"/>
      <c r="B18" s="25" t="s">
        <v>51</v>
      </c>
      <c r="C18" s="25">
        <v>1</v>
      </c>
      <c r="D18" s="39">
        <v>1</v>
      </c>
      <c r="E18" s="39" t="s">
        <v>219</v>
      </c>
      <c r="F18" s="36">
        <v>1</v>
      </c>
      <c r="G18" s="36" t="s">
        <v>219</v>
      </c>
      <c r="H18" s="38">
        <v>1</v>
      </c>
      <c r="I18" s="39" t="s">
        <v>221</v>
      </c>
      <c r="J18" s="25">
        <v>2</v>
      </c>
      <c r="K18" s="36" t="s">
        <v>221</v>
      </c>
      <c r="L18" s="39">
        <v>2</v>
      </c>
      <c r="M18" s="25">
        <v>2</v>
      </c>
      <c r="N18" s="36" t="s">
        <v>219</v>
      </c>
      <c r="O18" s="38">
        <v>2</v>
      </c>
      <c r="P18" s="38" t="s">
        <v>220</v>
      </c>
      <c r="Q18" s="36">
        <v>2</v>
      </c>
      <c r="R18" s="36" t="s">
        <v>221</v>
      </c>
      <c r="S18" s="38">
        <v>3</v>
      </c>
      <c r="T18" s="42" t="s">
        <v>221</v>
      </c>
    </row>
    <row r="19" spans="1:20" ht="12.75">
      <c r="A19" s="369"/>
      <c r="B19" s="25" t="s">
        <v>54</v>
      </c>
      <c r="C19" s="25">
        <v>1</v>
      </c>
      <c r="D19" s="39">
        <v>1</v>
      </c>
      <c r="E19" s="39" t="s">
        <v>219</v>
      </c>
      <c r="F19" s="36">
        <v>1</v>
      </c>
      <c r="G19" s="36" t="s">
        <v>219</v>
      </c>
      <c r="H19" s="38">
        <v>1</v>
      </c>
      <c r="I19" s="39" t="s">
        <v>221</v>
      </c>
      <c r="J19" s="25">
        <v>2</v>
      </c>
      <c r="K19" s="36" t="s">
        <v>221</v>
      </c>
      <c r="L19" s="39">
        <v>2</v>
      </c>
      <c r="M19" s="25">
        <v>2</v>
      </c>
      <c r="N19" s="36" t="s">
        <v>219</v>
      </c>
      <c r="O19" s="38">
        <v>2</v>
      </c>
      <c r="P19" s="38" t="s">
        <v>220</v>
      </c>
      <c r="Q19" s="36">
        <v>2</v>
      </c>
      <c r="R19" s="36" t="s">
        <v>221</v>
      </c>
      <c r="S19" s="38">
        <v>3</v>
      </c>
      <c r="T19" s="42" t="s">
        <v>221</v>
      </c>
    </row>
    <row r="20" spans="1:20" ht="12.75">
      <c r="A20" s="369"/>
      <c r="B20" s="25" t="s">
        <v>57</v>
      </c>
      <c r="C20" s="25">
        <v>1</v>
      </c>
      <c r="D20" s="39">
        <v>1</v>
      </c>
      <c r="E20" s="39" t="s">
        <v>219</v>
      </c>
      <c r="F20" s="36">
        <v>1</v>
      </c>
      <c r="G20" s="36" t="s">
        <v>219</v>
      </c>
      <c r="H20" s="38">
        <v>1</v>
      </c>
      <c r="I20" s="39" t="s">
        <v>221</v>
      </c>
      <c r="J20" s="25">
        <v>3</v>
      </c>
      <c r="K20" s="36" t="s">
        <v>221</v>
      </c>
      <c r="L20" s="39">
        <v>2</v>
      </c>
      <c r="M20" s="25">
        <v>2</v>
      </c>
      <c r="N20" s="36" t="s">
        <v>219</v>
      </c>
      <c r="O20" s="38">
        <v>2</v>
      </c>
      <c r="P20" s="38" t="s">
        <v>220</v>
      </c>
      <c r="Q20" s="36">
        <v>2</v>
      </c>
      <c r="R20" s="36" t="s">
        <v>221</v>
      </c>
      <c r="S20" s="38">
        <v>3</v>
      </c>
      <c r="T20" s="42" t="s">
        <v>221</v>
      </c>
    </row>
    <row r="21" spans="1:20" ht="12.75">
      <c r="A21" s="369"/>
      <c r="B21" s="25" t="s">
        <v>60</v>
      </c>
      <c r="C21" s="25">
        <v>1</v>
      </c>
      <c r="D21" s="39">
        <v>1</v>
      </c>
      <c r="E21" s="39" t="s">
        <v>219</v>
      </c>
      <c r="F21" s="36">
        <v>1</v>
      </c>
      <c r="G21" s="36" t="s">
        <v>220</v>
      </c>
      <c r="H21" s="38">
        <v>2</v>
      </c>
      <c r="I21" s="39" t="s">
        <v>221</v>
      </c>
      <c r="J21" s="25">
        <v>2</v>
      </c>
      <c r="K21" s="36" t="s">
        <v>221</v>
      </c>
      <c r="L21" s="39">
        <v>2</v>
      </c>
      <c r="M21" s="25">
        <v>2</v>
      </c>
      <c r="N21" s="36" t="s">
        <v>219</v>
      </c>
      <c r="O21" s="38">
        <v>2</v>
      </c>
      <c r="P21" s="38" t="s">
        <v>220</v>
      </c>
      <c r="Q21" s="36">
        <v>2</v>
      </c>
      <c r="R21" s="36" t="s">
        <v>221</v>
      </c>
      <c r="S21" s="38">
        <v>3</v>
      </c>
      <c r="T21" s="42" t="s">
        <v>221</v>
      </c>
    </row>
    <row r="22" spans="1:20" ht="12.75">
      <c r="A22" s="392"/>
      <c r="B22" s="25" t="s">
        <v>63</v>
      </c>
      <c r="C22" s="25">
        <v>2</v>
      </c>
      <c r="D22" s="39">
        <v>2</v>
      </c>
      <c r="E22" s="39" t="s">
        <v>219</v>
      </c>
      <c r="F22" s="36">
        <v>2</v>
      </c>
      <c r="G22" s="36" t="s">
        <v>220</v>
      </c>
      <c r="H22" s="38">
        <v>2</v>
      </c>
      <c r="I22" s="39" t="s">
        <v>221</v>
      </c>
      <c r="J22" s="25">
        <v>2</v>
      </c>
      <c r="K22" s="36" t="s">
        <v>221</v>
      </c>
      <c r="L22" s="39">
        <v>2</v>
      </c>
      <c r="M22" s="25">
        <v>2</v>
      </c>
      <c r="N22" s="36" t="s">
        <v>219</v>
      </c>
      <c r="O22" s="38">
        <v>2</v>
      </c>
      <c r="P22" s="38" t="s">
        <v>220</v>
      </c>
      <c r="Q22" s="36">
        <v>2</v>
      </c>
      <c r="R22" s="36" t="s">
        <v>221</v>
      </c>
      <c r="S22" s="38">
        <v>3</v>
      </c>
      <c r="T22" s="42" t="s">
        <v>221</v>
      </c>
    </row>
    <row r="23" spans="1:20" ht="12.75">
      <c r="A23" s="368" t="s">
        <v>66</v>
      </c>
      <c r="B23" s="25" t="s">
        <v>68</v>
      </c>
      <c r="C23" s="25">
        <v>1</v>
      </c>
      <c r="D23" s="39">
        <v>1</v>
      </c>
      <c r="E23" s="39" t="s">
        <v>219</v>
      </c>
      <c r="F23" s="36">
        <v>1</v>
      </c>
      <c r="G23" s="36" t="s">
        <v>220</v>
      </c>
      <c r="H23" s="38">
        <v>2</v>
      </c>
      <c r="I23" s="39" t="s">
        <v>220</v>
      </c>
      <c r="J23" s="25">
        <v>2</v>
      </c>
      <c r="K23" s="36" t="s">
        <v>221</v>
      </c>
      <c r="L23" s="39">
        <v>2</v>
      </c>
      <c r="M23" s="25">
        <v>2</v>
      </c>
      <c r="N23" s="36" t="s">
        <v>220</v>
      </c>
      <c r="O23" s="38">
        <v>2</v>
      </c>
      <c r="P23" s="38" t="s">
        <v>220</v>
      </c>
      <c r="Q23" s="36">
        <v>2</v>
      </c>
      <c r="R23" s="36" t="s">
        <v>221</v>
      </c>
      <c r="S23" s="38">
        <v>2</v>
      </c>
      <c r="T23" s="42" t="s">
        <v>221</v>
      </c>
    </row>
    <row r="24" spans="1:20" ht="14.25" customHeight="1">
      <c r="A24" s="369"/>
      <c r="B24" s="25" t="s">
        <v>71</v>
      </c>
      <c r="C24" s="25">
        <v>1</v>
      </c>
      <c r="D24" s="39">
        <v>1</v>
      </c>
      <c r="E24" s="39" t="s">
        <v>219</v>
      </c>
      <c r="F24" s="36">
        <v>1</v>
      </c>
      <c r="G24" s="36" t="s">
        <v>222</v>
      </c>
      <c r="H24" s="38">
        <v>2</v>
      </c>
      <c r="I24" s="39" t="s">
        <v>221</v>
      </c>
      <c r="J24" s="25">
        <v>2</v>
      </c>
      <c r="K24" s="36" t="s">
        <v>221</v>
      </c>
      <c r="L24" s="39">
        <v>2</v>
      </c>
      <c r="M24" s="25">
        <v>2</v>
      </c>
      <c r="N24" s="36" t="s">
        <v>219</v>
      </c>
      <c r="O24" s="38">
        <v>2</v>
      </c>
      <c r="P24" s="38" t="s">
        <v>220</v>
      </c>
      <c r="Q24" s="36">
        <v>2</v>
      </c>
      <c r="R24" s="36" t="s">
        <v>221</v>
      </c>
      <c r="S24" s="38">
        <v>2</v>
      </c>
      <c r="T24" s="42" t="s">
        <v>221</v>
      </c>
    </row>
    <row r="25" spans="1:20" ht="12.75">
      <c r="A25" s="369"/>
      <c r="B25" s="25" t="s">
        <v>74</v>
      </c>
      <c r="C25" s="25">
        <v>2</v>
      </c>
      <c r="D25" s="39">
        <v>2</v>
      </c>
      <c r="E25" s="39" t="s">
        <v>219</v>
      </c>
      <c r="F25" s="36">
        <v>2</v>
      </c>
      <c r="G25" s="36" t="s">
        <v>219</v>
      </c>
      <c r="H25" s="38">
        <v>2</v>
      </c>
      <c r="I25" s="39" t="s">
        <v>219</v>
      </c>
      <c r="J25" s="25">
        <v>2</v>
      </c>
      <c r="K25" s="36" t="s">
        <v>221</v>
      </c>
      <c r="L25" s="39">
        <v>2</v>
      </c>
      <c r="M25" s="25">
        <v>2</v>
      </c>
      <c r="N25" s="36" t="s">
        <v>219</v>
      </c>
      <c r="O25" s="38">
        <v>2</v>
      </c>
      <c r="P25" s="38" t="s">
        <v>220</v>
      </c>
      <c r="Q25" s="36">
        <v>2</v>
      </c>
      <c r="R25" s="36" t="s">
        <v>221</v>
      </c>
      <c r="S25" s="38">
        <v>2</v>
      </c>
      <c r="T25" s="42" t="s">
        <v>221</v>
      </c>
    </row>
    <row r="26" spans="1:20" ht="13.5" customHeight="1">
      <c r="A26" s="369"/>
      <c r="B26" s="25" t="s">
        <v>77</v>
      </c>
      <c r="C26" s="401" t="s">
        <v>195</v>
      </c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3"/>
    </row>
    <row r="27" spans="1:20" ht="12.75">
      <c r="A27" s="369"/>
      <c r="B27" s="25" t="s">
        <v>80</v>
      </c>
      <c r="C27" s="36">
        <v>2</v>
      </c>
      <c r="D27" s="39">
        <v>2</v>
      </c>
      <c r="E27" s="39" t="s">
        <v>219</v>
      </c>
      <c r="F27" s="36">
        <v>2</v>
      </c>
      <c r="G27" s="36" t="s">
        <v>220</v>
      </c>
      <c r="H27" s="38">
        <v>2</v>
      </c>
      <c r="I27" s="39" t="s">
        <v>221</v>
      </c>
      <c r="J27" s="25">
        <v>2</v>
      </c>
      <c r="K27" s="36" t="s">
        <v>221</v>
      </c>
      <c r="L27" s="38">
        <v>2</v>
      </c>
      <c r="M27" s="36">
        <v>2</v>
      </c>
      <c r="N27" s="36" t="s">
        <v>220</v>
      </c>
      <c r="O27" s="38">
        <v>2</v>
      </c>
      <c r="P27" s="38" t="s">
        <v>220</v>
      </c>
      <c r="Q27" s="36">
        <v>2</v>
      </c>
      <c r="R27" s="36" t="s">
        <v>221</v>
      </c>
      <c r="S27" s="38">
        <v>3</v>
      </c>
      <c r="T27" s="42" t="s">
        <v>221</v>
      </c>
    </row>
    <row r="28" spans="1:20" ht="14.25" customHeight="1">
      <c r="A28" s="369"/>
      <c r="B28" s="25" t="s">
        <v>83</v>
      </c>
      <c r="C28" s="36">
        <v>2</v>
      </c>
      <c r="D28" s="39">
        <v>2</v>
      </c>
      <c r="E28" s="39" t="s">
        <v>222</v>
      </c>
      <c r="F28" s="36">
        <v>2</v>
      </c>
      <c r="G28" s="36" t="s">
        <v>220</v>
      </c>
      <c r="H28" s="38">
        <v>2</v>
      </c>
      <c r="I28" s="39" t="s">
        <v>221</v>
      </c>
      <c r="J28" s="25">
        <v>2</v>
      </c>
      <c r="K28" s="36" t="s">
        <v>221</v>
      </c>
      <c r="L28" s="38">
        <v>2</v>
      </c>
      <c r="M28" s="36">
        <v>2</v>
      </c>
      <c r="N28" s="36" t="s">
        <v>220</v>
      </c>
      <c r="O28" s="38">
        <v>2</v>
      </c>
      <c r="P28" s="38" t="s">
        <v>220</v>
      </c>
      <c r="Q28" s="36">
        <v>2</v>
      </c>
      <c r="R28" s="36" t="s">
        <v>221</v>
      </c>
      <c r="S28" s="38">
        <v>2</v>
      </c>
      <c r="T28" s="42" t="s">
        <v>221</v>
      </c>
    </row>
    <row r="29" spans="1:20" ht="12.75">
      <c r="A29" s="369"/>
      <c r="B29" s="25" t="s">
        <v>86</v>
      </c>
      <c r="C29" s="36">
        <v>2</v>
      </c>
      <c r="D29" s="39">
        <v>2</v>
      </c>
      <c r="E29" s="39" t="s">
        <v>219</v>
      </c>
      <c r="F29" s="36">
        <v>2</v>
      </c>
      <c r="G29" s="36" t="s">
        <v>220</v>
      </c>
      <c r="H29" s="38" t="s">
        <v>183</v>
      </c>
      <c r="I29" s="39" t="s">
        <v>183</v>
      </c>
      <c r="J29" s="25" t="s">
        <v>183</v>
      </c>
      <c r="K29" s="36" t="s">
        <v>183</v>
      </c>
      <c r="L29" s="38">
        <v>3</v>
      </c>
      <c r="M29" s="36">
        <v>3</v>
      </c>
      <c r="N29" s="36" t="s">
        <v>219</v>
      </c>
      <c r="O29" s="38">
        <v>3</v>
      </c>
      <c r="P29" s="38" t="s">
        <v>220</v>
      </c>
      <c r="Q29" s="36" t="s">
        <v>183</v>
      </c>
      <c r="R29" s="36" t="s">
        <v>183</v>
      </c>
      <c r="S29" s="38" t="s">
        <v>183</v>
      </c>
      <c r="T29" s="42" t="s">
        <v>183</v>
      </c>
    </row>
    <row r="30" spans="1:20" ht="12.75">
      <c r="A30" s="392"/>
      <c r="B30" s="25" t="s">
        <v>89</v>
      </c>
      <c r="C30" s="36">
        <v>1</v>
      </c>
      <c r="D30" s="39">
        <v>1</v>
      </c>
      <c r="E30" s="39" t="s">
        <v>219</v>
      </c>
      <c r="F30" s="36">
        <v>2</v>
      </c>
      <c r="G30" s="36" t="s">
        <v>220</v>
      </c>
      <c r="H30" s="38">
        <v>2</v>
      </c>
      <c r="I30" s="39" t="s">
        <v>221</v>
      </c>
      <c r="J30" s="25">
        <v>2</v>
      </c>
      <c r="K30" s="36" t="s">
        <v>221</v>
      </c>
      <c r="L30" s="38">
        <v>2</v>
      </c>
      <c r="M30" s="36">
        <v>2</v>
      </c>
      <c r="N30" s="36" t="s">
        <v>220</v>
      </c>
      <c r="O30" s="38">
        <v>2</v>
      </c>
      <c r="P30" s="38" t="s">
        <v>220</v>
      </c>
      <c r="Q30" s="36">
        <v>2</v>
      </c>
      <c r="R30" s="36" t="s">
        <v>221</v>
      </c>
      <c r="S30" s="38">
        <v>2</v>
      </c>
      <c r="T30" s="42" t="s">
        <v>221</v>
      </c>
    </row>
    <row r="31" spans="1:20" ht="12.75">
      <c r="A31" s="368" t="s">
        <v>92</v>
      </c>
      <c r="B31" s="25" t="s">
        <v>93</v>
      </c>
      <c r="C31" s="36">
        <v>1</v>
      </c>
      <c r="D31" s="39">
        <v>1</v>
      </c>
      <c r="E31" s="39" t="s">
        <v>219</v>
      </c>
      <c r="F31" s="36">
        <v>1</v>
      </c>
      <c r="G31" s="36" t="s">
        <v>219</v>
      </c>
      <c r="H31" s="38">
        <v>1</v>
      </c>
      <c r="I31" s="39" t="s">
        <v>219</v>
      </c>
      <c r="J31" s="25">
        <v>1</v>
      </c>
      <c r="K31" s="36" t="s">
        <v>220</v>
      </c>
      <c r="L31" s="38">
        <v>2</v>
      </c>
      <c r="M31" s="36">
        <v>2</v>
      </c>
      <c r="N31" s="36" t="s">
        <v>219</v>
      </c>
      <c r="O31" s="38">
        <v>2</v>
      </c>
      <c r="P31" s="38" t="s">
        <v>219</v>
      </c>
      <c r="Q31" s="36">
        <v>2</v>
      </c>
      <c r="R31" s="36" t="s">
        <v>219</v>
      </c>
      <c r="S31" s="38">
        <v>2</v>
      </c>
      <c r="T31" s="42" t="s">
        <v>220</v>
      </c>
    </row>
    <row r="32" spans="1:20" ht="12.75">
      <c r="A32" s="369"/>
      <c r="B32" s="25" t="s">
        <v>96</v>
      </c>
      <c r="C32" s="36">
        <v>1</v>
      </c>
      <c r="D32" s="39">
        <v>1</v>
      </c>
      <c r="E32" s="39" t="s">
        <v>219</v>
      </c>
      <c r="F32" s="36">
        <v>1</v>
      </c>
      <c r="G32" s="36" t="s">
        <v>219</v>
      </c>
      <c r="H32" s="38">
        <v>1</v>
      </c>
      <c r="I32" s="39" t="s">
        <v>220</v>
      </c>
      <c r="J32" s="25">
        <v>1</v>
      </c>
      <c r="K32" s="36" t="s">
        <v>220</v>
      </c>
      <c r="L32" s="38">
        <v>2</v>
      </c>
      <c r="M32" s="36">
        <v>2</v>
      </c>
      <c r="N32" s="36" t="s">
        <v>219</v>
      </c>
      <c r="O32" s="38">
        <v>2</v>
      </c>
      <c r="P32" s="38" t="s">
        <v>219</v>
      </c>
      <c r="Q32" s="36">
        <v>2</v>
      </c>
      <c r="R32" s="36" t="s">
        <v>220</v>
      </c>
      <c r="S32" s="38">
        <v>2</v>
      </c>
      <c r="T32" s="42" t="s">
        <v>221</v>
      </c>
    </row>
    <row r="33" spans="1:20" ht="14.25" customHeight="1">
      <c r="A33" s="369"/>
      <c r="B33" s="25" t="s">
        <v>99</v>
      </c>
      <c r="C33" s="36">
        <v>1</v>
      </c>
      <c r="D33" s="39">
        <v>1</v>
      </c>
      <c r="E33" s="39" t="s">
        <v>219</v>
      </c>
      <c r="F33" s="36">
        <v>1</v>
      </c>
      <c r="G33" s="36" t="s">
        <v>222</v>
      </c>
      <c r="H33" s="38">
        <v>1</v>
      </c>
      <c r="I33" s="39" t="s">
        <v>221</v>
      </c>
      <c r="J33" s="25">
        <v>1</v>
      </c>
      <c r="K33" s="36" t="s">
        <v>221</v>
      </c>
      <c r="L33" s="38">
        <v>2</v>
      </c>
      <c r="M33" s="36">
        <v>2</v>
      </c>
      <c r="N33" s="36" t="s">
        <v>219</v>
      </c>
      <c r="O33" s="38">
        <v>2</v>
      </c>
      <c r="P33" s="38" t="s">
        <v>220</v>
      </c>
      <c r="Q33" s="36">
        <v>2</v>
      </c>
      <c r="R33" s="36" t="s">
        <v>221</v>
      </c>
      <c r="S33" s="38">
        <v>2</v>
      </c>
      <c r="T33" s="42" t="s">
        <v>221</v>
      </c>
    </row>
    <row r="34" spans="1:20" ht="12.75">
      <c r="A34" s="369"/>
      <c r="B34" s="25" t="s">
        <v>102</v>
      </c>
      <c r="C34" s="36">
        <v>1</v>
      </c>
      <c r="D34" s="39">
        <v>1</v>
      </c>
      <c r="E34" s="39" t="s">
        <v>219</v>
      </c>
      <c r="F34" s="36">
        <v>1</v>
      </c>
      <c r="G34" s="36" t="s">
        <v>219</v>
      </c>
      <c r="H34" s="38">
        <v>1</v>
      </c>
      <c r="I34" s="39" t="s">
        <v>220</v>
      </c>
      <c r="J34" s="25">
        <v>1</v>
      </c>
      <c r="K34" s="36" t="s">
        <v>221</v>
      </c>
      <c r="L34" s="38">
        <v>2</v>
      </c>
      <c r="M34" s="36">
        <v>2</v>
      </c>
      <c r="N34" s="36" t="s">
        <v>219</v>
      </c>
      <c r="O34" s="38">
        <v>2</v>
      </c>
      <c r="P34" s="38" t="s">
        <v>220</v>
      </c>
      <c r="Q34" s="36">
        <v>2</v>
      </c>
      <c r="R34" s="36" t="s">
        <v>221</v>
      </c>
      <c r="S34" s="38">
        <v>2</v>
      </c>
      <c r="T34" s="42" t="s">
        <v>221</v>
      </c>
    </row>
    <row r="35" spans="1:20" ht="12.75">
      <c r="A35" s="392"/>
      <c r="B35" s="25" t="s">
        <v>105</v>
      </c>
      <c r="C35" s="36">
        <v>1</v>
      </c>
      <c r="D35" s="39">
        <v>1</v>
      </c>
      <c r="E35" s="39" t="s">
        <v>219</v>
      </c>
      <c r="F35" s="36">
        <v>1</v>
      </c>
      <c r="G35" s="36" t="s">
        <v>219</v>
      </c>
      <c r="H35" s="38" t="s">
        <v>183</v>
      </c>
      <c r="I35" s="39" t="s">
        <v>183</v>
      </c>
      <c r="J35" s="25" t="s">
        <v>183</v>
      </c>
      <c r="K35" s="36" t="s">
        <v>183</v>
      </c>
      <c r="L35" s="38">
        <v>2</v>
      </c>
      <c r="M35" s="36">
        <v>2</v>
      </c>
      <c r="N35" s="36" t="s">
        <v>219</v>
      </c>
      <c r="O35" s="38">
        <v>2</v>
      </c>
      <c r="P35" s="38" t="s">
        <v>220</v>
      </c>
      <c r="Q35" s="36" t="s">
        <v>183</v>
      </c>
      <c r="R35" s="36" t="s">
        <v>183</v>
      </c>
      <c r="S35" s="38" t="s">
        <v>183</v>
      </c>
      <c r="T35" s="42" t="s">
        <v>183</v>
      </c>
    </row>
    <row r="36" spans="1:20" ht="12.75">
      <c r="A36" s="368" t="s">
        <v>108</v>
      </c>
      <c r="B36" s="25" t="s">
        <v>110</v>
      </c>
      <c r="C36" s="36">
        <v>1</v>
      </c>
      <c r="D36" s="39">
        <v>1</v>
      </c>
      <c r="E36" s="39" t="s">
        <v>219</v>
      </c>
      <c r="F36" s="36">
        <v>1</v>
      </c>
      <c r="G36" s="36" t="s">
        <v>219</v>
      </c>
      <c r="H36" s="38" t="s">
        <v>183</v>
      </c>
      <c r="I36" s="39" t="s">
        <v>183</v>
      </c>
      <c r="J36" s="25" t="s">
        <v>183</v>
      </c>
      <c r="K36" s="36" t="s">
        <v>183</v>
      </c>
      <c r="L36" s="38">
        <v>2</v>
      </c>
      <c r="M36" s="36">
        <v>2</v>
      </c>
      <c r="N36" s="36" t="s">
        <v>219</v>
      </c>
      <c r="O36" s="38">
        <v>2</v>
      </c>
      <c r="P36" s="38" t="s">
        <v>219</v>
      </c>
      <c r="Q36" s="36" t="s">
        <v>183</v>
      </c>
      <c r="R36" s="36" t="s">
        <v>183</v>
      </c>
      <c r="S36" s="38" t="s">
        <v>183</v>
      </c>
      <c r="T36" s="42" t="s">
        <v>183</v>
      </c>
    </row>
    <row r="37" spans="1:20" ht="12.75">
      <c r="A37" s="369"/>
      <c r="B37" s="25" t="s">
        <v>113</v>
      </c>
      <c r="C37" s="36">
        <v>1</v>
      </c>
      <c r="D37" s="39">
        <v>1</v>
      </c>
      <c r="E37" s="39" t="s">
        <v>219</v>
      </c>
      <c r="F37" s="36">
        <v>1</v>
      </c>
      <c r="G37" s="36" t="s">
        <v>220</v>
      </c>
      <c r="H37" s="38">
        <v>1</v>
      </c>
      <c r="I37" s="39" t="s">
        <v>221</v>
      </c>
      <c r="J37" s="25">
        <v>1</v>
      </c>
      <c r="K37" s="36" t="s">
        <v>221</v>
      </c>
      <c r="L37" s="38">
        <v>2</v>
      </c>
      <c r="M37" s="36">
        <v>2</v>
      </c>
      <c r="N37" s="36" t="s">
        <v>219</v>
      </c>
      <c r="O37" s="38">
        <v>2</v>
      </c>
      <c r="P37" s="38" t="s">
        <v>220</v>
      </c>
      <c r="Q37" s="36">
        <v>2</v>
      </c>
      <c r="R37" s="36" t="s">
        <v>221</v>
      </c>
      <c r="S37" s="38">
        <v>2</v>
      </c>
      <c r="T37" s="42" t="s">
        <v>221</v>
      </c>
    </row>
    <row r="38" spans="1:20" ht="12.75">
      <c r="A38" s="369"/>
      <c r="B38" s="25" t="s">
        <v>116</v>
      </c>
      <c r="C38" s="36">
        <v>2</v>
      </c>
      <c r="D38" s="39">
        <v>2</v>
      </c>
      <c r="E38" s="39" t="s">
        <v>220</v>
      </c>
      <c r="F38" s="36">
        <v>2</v>
      </c>
      <c r="G38" s="36" t="s">
        <v>220</v>
      </c>
      <c r="H38" s="38">
        <v>2</v>
      </c>
      <c r="I38" s="39" t="s">
        <v>221</v>
      </c>
      <c r="J38" s="25">
        <v>2</v>
      </c>
      <c r="K38" s="36" t="s">
        <v>221</v>
      </c>
      <c r="L38" s="38">
        <v>2</v>
      </c>
      <c r="M38" s="36">
        <v>2</v>
      </c>
      <c r="N38" s="36" t="s">
        <v>220</v>
      </c>
      <c r="O38" s="38">
        <v>2</v>
      </c>
      <c r="P38" s="38" t="s">
        <v>220</v>
      </c>
      <c r="Q38" s="36">
        <v>2</v>
      </c>
      <c r="R38" s="36" t="s">
        <v>221</v>
      </c>
      <c r="S38" s="38">
        <v>3</v>
      </c>
      <c r="T38" s="42" t="s">
        <v>221</v>
      </c>
    </row>
    <row r="39" spans="1:20" ht="12.75">
      <c r="A39" s="369"/>
      <c r="B39" s="25" t="s">
        <v>119</v>
      </c>
      <c r="C39" s="395" t="s">
        <v>223</v>
      </c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7"/>
    </row>
    <row r="40" spans="1:20" ht="13.5" customHeight="1">
      <c r="A40" s="392"/>
      <c r="B40" s="25" t="s">
        <v>122</v>
      </c>
      <c r="C40" s="398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400"/>
    </row>
    <row r="41" spans="1:20" ht="12.75">
      <c r="A41" s="368" t="s">
        <v>124</v>
      </c>
      <c r="B41" s="25" t="s">
        <v>125</v>
      </c>
      <c r="C41" s="36">
        <v>2</v>
      </c>
      <c r="D41" s="39">
        <v>2</v>
      </c>
      <c r="E41" s="39" t="s">
        <v>219</v>
      </c>
      <c r="F41" s="36">
        <v>2</v>
      </c>
      <c r="G41" s="36" t="s">
        <v>219</v>
      </c>
      <c r="H41" s="38">
        <v>2</v>
      </c>
      <c r="I41" s="39" t="s">
        <v>220</v>
      </c>
      <c r="J41" s="25">
        <v>2</v>
      </c>
      <c r="K41" s="36" t="s">
        <v>221</v>
      </c>
      <c r="L41" s="38">
        <v>2</v>
      </c>
      <c r="M41" s="36">
        <v>2</v>
      </c>
      <c r="N41" s="36" t="s">
        <v>219</v>
      </c>
      <c r="O41" s="38">
        <v>2</v>
      </c>
      <c r="P41" s="38" t="s">
        <v>220</v>
      </c>
      <c r="Q41" s="36">
        <v>2</v>
      </c>
      <c r="R41" s="36" t="s">
        <v>221</v>
      </c>
      <c r="S41" s="38">
        <v>2</v>
      </c>
      <c r="T41" s="42" t="s">
        <v>221</v>
      </c>
    </row>
    <row r="42" spans="1:20" ht="14.25" customHeight="1">
      <c r="A42" s="369"/>
      <c r="B42" s="25" t="s">
        <v>128</v>
      </c>
      <c r="C42" s="36">
        <v>2</v>
      </c>
      <c r="D42" s="39">
        <v>2</v>
      </c>
      <c r="E42" s="39" t="s">
        <v>219</v>
      </c>
      <c r="F42" s="36">
        <v>2</v>
      </c>
      <c r="G42" s="36" t="s">
        <v>224</v>
      </c>
      <c r="H42" s="38">
        <v>2</v>
      </c>
      <c r="I42" s="39" t="s">
        <v>221</v>
      </c>
      <c r="J42" s="25">
        <v>2</v>
      </c>
      <c r="K42" s="36" t="s">
        <v>221</v>
      </c>
      <c r="L42" s="38">
        <v>2</v>
      </c>
      <c r="M42" s="36">
        <v>2</v>
      </c>
      <c r="N42" s="36" t="s">
        <v>219</v>
      </c>
      <c r="O42" s="38">
        <v>2</v>
      </c>
      <c r="P42" s="38" t="s">
        <v>221</v>
      </c>
      <c r="Q42" s="36">
        <v>2</v>
      </c>
      <c r="R42" s="36" t="s">
        <v>221</v>
      </c>
      <c r="S42" s="38">
        <v>2</v>
      </c>
      <c r="T42" s="42" t="s">
        <v>221</v>
      </c>
    </row>
    <row r="43" spans="1:20" ht="12.75">
      <c r="A43" s="392"/>
      <c r="B43" s="25" t="s">
        <v>131</v>
      </c>
      <c r="C43" s="36">
        <v>2</v>
      </c>
      <c r="D43" s="39">
        <v>2</v>
      </c>
      <c r="E43" s="39" t="s">
        <v>219</v>
      </c>
      <c r="F43" s="36">
        <v>2</v>
      </c>
      <c r="G43" s="36" t="s">
        <v>221</v>
      </c>
      <c r="H43" s="38">
        <v>2</v>
      </c>
      <c r="I43" s="39" t="s">
        <v>221</v>
      </c>
      <c r="J43" s="25">
        <v>3</v>
      </c>
      <c r="K43" s="36" t="s">
        <v>221</v>
      </c>
      <c r="L43" s="38">
        <v>2</v>
      </c>
      <c r="M43" s="36">
        <v>2</v>
      </c>
      <c r="N43" s="36" t="s">
        <v>220</v>
      </c>
      <c r="O43" s="38">
        <v>2</v>
      </c>
      <c r="P43" s="38" t="s">
        <v>221</v>
      </c>
      <c r="Q43" s="36">
        <v>3</v>
      </c>
      <c r="R43" s="36" t="s">
        <v>221</v>
      </c>
      <c r="S43" s="38">
        <v>3</v>
      </c>
      <c r="T43" s="42" t="s">
        <v>221</v>
      </c>
    </row>
    <row r="44" spans="1:20" ht="13.5" thickBot="1">
      <c r="A44" s="29" t="s">
        <v>134</v>
      </c>
      <c r="B44" s="27"/>
      <c r="C44" s="37">
        <v>1</v>
      </c>
      <c r="D44" s="40">
        <v>1</v>
      </c>
      <c r="E44" s="40" t="s">
        <v>219</v>
      </c>
      <c r="F44" s="37">
        <v>1</v>
      </c>
      <c r="G44" s="37" t="s">
        <v>219</v>
      </c>
      <c r="H44" s="41">
        <v>1</v>
      </c>
      <c r="I44" s="40" t="s">
        <v>219</v>
      </c>
      <c r="J44" s="27">
        <v>2</v>
      </c>
      <c r="K44" s="37" t="s">
        <v>221</v>
      </c>
      <c r="L44" s="41">
        <v>2</v>
      </c>
      <c r="M44" s="37">
        <v>2</v>
      </c>
      <c r="N44" s="37" t="s">
        <v>219</v>
      </c>
      <c r="O44" s="41">
        <v>2</v>
      </c>
      <c r="P44" s="41" t="s">
        <v>220</v>
      </c>
      <c r="Q44" s="37">
        <v>2</v>
      </c>
      <c r="R44" s="37" t="s">
        <v>221</v>
      </c>
      <c r="S44" s="41">
        <v>2</v>
      </c>
      <c r="T44" s="43" t="s">
        <v>221</v>
      </c>
    </row>
    <row r="45" spans="1:21" ht="13.5" thickTop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ht="12.75">
      <c r="A46" s="2" t="s">
        <v>225</v>
      </c>
    </row>
    <row r="47" ht="12.75">
      <c r="A47" s="2" t="s">
        <v>226</v>
      </c>
    </row>
    <row r="48" ht="12.75">
      <c r="A48" s="2" t="s">
        <v>227</v>
      </c>
    </row>
    <row r="49" ht="14.25">
      <c r="A49" s="2" t="s">
        <v>228</v>
      </c>
    </row>
    <row r="50" ht="14.25">
      <c r="A50" s="2" t="s">
        <v>229</v>
      </c>
    </row>
  </sheetData>
  <sheetProtection password="CF56" sheet="1" objects="1" scenarios="1"/>
  <mergeCells count="46">
    <mergeCell ref="A41:A43"/>
    <mergeCell ref="C39:T40"/>
    <mergeCell ref="C26:T26"/>
    <mergeCell ref="A17:A22"/>
    <mergeCell ref="A23:A30"/>
    <mergeCell ref="A31:A35"/>
    <mergeCell ref="A36:A40"/>
    <mergeCell ref="A13:A15"/>
    <mergeCell ref="C6:C7"/>
    <mergeCell ref="B6:B7"/>
    <mergeCell ref="G6:G7"/>
    <mergeCell ref="H6:H7"/>
    <mergeCell ref="D6:D7"/>
    <mergeCell ref="E6:E7"/>
    <mergeCell ref="A11:A12"/>
    <mergeCell ref="F6:F7"/>
    <mergeCell ref="I6:I7"/>
    <mergeCell ref="J6:J7"/>
    <mergeCell ref="L3:T3"/>
    <mergeCell ref="A1:T1"/>
    <mergeCell ref="A8:A10"/>
    <mergeCell ref="A6:A7"/>
    <mergeCell ref="L6:L7"/>
    <mergeCell ref="D4:E5"/>
    <mergeCell ref="F4:G5"/>
    <mergeCell ref="K6:K7"/>
    <mergeCell ref="S6:S7"/>
    <mergeCell ref="O6:O7"/>
    <mergeCell ref="P6:P7"/>
    <mergeCell ref="Q6:Q7"/>
    <mergeCell ref="R6:R7"/>
    <mergeCell ref="Q4:R5"/>
    <mergeCell ref="S4:T5"/>
    <mergeCell ref="J4:K5"/>
    <mergeCell ref="L4:L5"/>
    <mergeCell ref="M4:N5"/>
    <mergeCell ref="M6:M7"/>
    <mergeCell ref="N6:N7"/>
    <mergeCell ref="T6:T7"/>
    <mergeCell ref="A3:B3"/>
    <mergeCell ref="A4:B4"/>
    <mergeCell ref="C4:C5"/>
    <mergeCell ref="H4:I5"/>
    <mergeCell ref="C3:K3"/>
    <mergeCell ref="O4:P5"/>
    <mergeCell ref="A5:B5"/>
  </mergeCells>
  <printOptions/>
  <pageMargins left="0.71" right="0.4330708661417323" top="0.984251968503937" bottom="0.984251968503937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3"/>
  <dimension ref="A1:L41"/>
  <sheetViews>
    <sheetView zoomScalePageLayoutView="0" workbookViewId="0" topLeftCell="A19">
      <selection activeCell="E13" sqref="E13"/>
    </sheetView>
  </sheetViews>
  <sheetFormatPr defaultColWidth="0" defaultRowHeight="12.75" zeroHeight="1"/>
  <cols>
    <col min="1" max="1" width="9.140625" style="0" customWidth="1"/>
    <col min="2" max="2" width="25.00390625" style="0" customWidth="1"/>
    <col min="3" max="12" width="9.140625" style="0" customWidth="1"/>
    <col min="13" max="16384" width="0" style="0" hidden="1" customWidth="1"/>
  </cols>
  <sheetData>
    <row r="1" spans="1:12" ht="13.5" thickTop="1">
      <c r="A1" s="382" t="s">
        <v>206</v>
      </c>
      <c r="B1" s="383"/>
      <c r="C1" s="404" t="s">
        <v>207</v>
      </c>
      <c r="D1" s="405"/>
      <c r="E1" s="405"/>
      <c r="F1" s="405"/>
      <c r="G1" s="405"/>
      <c r="H1" s="406" t="s">
        <v>230</v>
      </c>
      <c r="I1" s="406"/>
      <c r="J1" s="406"/>
      <c r="K1" s="406"/>
      <c r="L1" s="406"/>
    </row>
    <row r="2" spans="1:12" ht="89.25">
      <c r="A2" s="384" t="s">
        <v>314</v>
      </c>
      <c r="B2" s="407"/>
      <c r="C2" s="68" t="s">
        <v>282</v>
      </c>
      <c r="D2" s="62" t="s">
        <v>306</v>
      </c>
      <c r="E2" s="68" t="s">
        <v>284</v>
      </c>
      <c r="F2" s="62" t="s">
        <v>285</v>
      </c>
      <c r="G2" s="68" t="s">
        <v>313</v>
      </c>
      <c r="H2" s="62" t="s">
        <v>282</v>
      </c>
      <c r="I2" s="68" t="s">
        <v>306</v>
      </c>
      <c r="J2" s="62" t="s">
        <v>284</v>
      </c>
      <c r="K2" s="68" t="s">
        <v>285</v>
      </c>
      <c r="L2" s="62" t="s">
        <v>313</v>
      </c>
    </row>
    <row r="3" spans="1:12" ht="12.75">
      <c r="A3" s="368" t="s">
        <v>7</v>
      </c>
      <c r="B3" s="69" t="s">
        <v>265</v>
      </c>
      <c r="C3" s="25" t="s">
        <v>598</v>
      </c>
      <c r="D3" s="38" t="s">
        <v>598</v>
      </c>
      <c r="E3" s="25" t="s">
        <v>598</v>
      </c>
      <c r="F3" s="38" t="s">
        <v>598</v>
      </c>
      <c r="G3" s="227" t="s">
        <v>589</v>
      </c>
      <c r="H3" s="38" t="s">
        <v>598</v>
      </c>
      <c r="I3" s="25" t="s">
        <v>598</v>
      </c>
      <c r="J3" s="38" t="s">
        <v>598</v>
      </c>
      <c r="K3" s="227" t="s">
        <v>589</v>
      </c>
      <c r="L3" s="228" t="s">
        <v>589</v>
      </c>
    </row>
    <row r="4" spans="1:12" ht="25.5">
      <c r="A4" s="369"/>
      <c r="B4" s="70" t="s">
        <v>277</v>
      </c>
      <c r="C4" s="25" t="s">
        <v>598</v>
      </c>
      <c r="D4" s="38" t="s">
        <v>598</v>
      </c>
      <c r="E4" s="25" t="s">
        <v>598</v>
      </c>
      <c r="F4" s="38" t="s">
        <v>598</v>
      </c>
      <c r="G4" s="227" t="s">
        <v>589</v>
      </c>
      <c r="H4" s="38" t="s">
        <v>598</v>
      </c>
      <c r="I4" s="25" t="s">
        <v>598</v>
      </c>
      <c r="J4" s="38" t="s">
        <v>598</v>
      </c>
      <c r="K4" s="227" t="s">
        <v>589</v>
      </c>
      <c r="L4" s="228" t="s">
        <v>589</v>
      </c>
    </row>
    <row r="5" spans="1:12" ht="39" thickBot="1">
      <c r="A5" s="392"/>
      <c r="B5" s="44" t="s">
        <v>278</v>
      </c>
      <c r="C5" s="25" t="s">
        <v>598</v>
      </c>
      <c r="D5" s="38" t="s">
        <v>598</v>
      </c>
      <c r="E5" s="25" t="s">
        <v>598</v>
      </c>
      <c r="F5" s="38" t="s">
        <v>598</v>
      </c>
      <c r="G5" s="227" t="s">
        <v>589</v>
      </c>
      <c r="H5" s="38" t="s">
        <v>598</v>
      </c>
      <c r="I5" s="25" t="s">
        <v>598</v>
      </c>
      <c r="J5" s="38" t="s">
        <v>598</v>
      </c>
      <c r="K5" s="227" t="s">
        <v>589</v>
      </c>
      <c r="L5" s="228" t="s">
        <v>589</v>
      </c>
    </row>
    <row r="6" spans="1:12" ht="12.75">
      <c r="A6" s="359" t="s">
        <v>18</v>
      </c>
      <c r="B6" s="71" t="s">
        <v>274</v>
      </c>
      <c r="C6" s="25" t="s">
        <v>598</v>
      </c>
      <c r="D6" s="38" t="s">
        <v>598</v>
      </c>
      <c r="E6" s="25" t="s">
        <v>598</v>
      </c>
      <c r="F6" s="228" t="s">
        <v>589</v>
      </c>
      <c r="G6" s="227" t="s">
        <v>589</v>
      </c>
      <c r="H6" s="38" t="s">
        <v>598</v>
      </c>
      <c r="I6" s="25" t="s">
        <v>598</v>
      </c>
      <c r="J6" s="228" t="s">
        <v>589</v>
      </c>
      <c r="K6" s="227" t="s">
        <v>589</v>
      </c>
      <c r="L6" s="228" t="s">
        <v>589</v>
      </c>
    </row>
    <row r="7" spans="1:12" ht="13.5" thickBot="1">
      <c r="A7" s="359"/>
      <c r="B7" s="44" t="s">
        <v>233</v>
      </c>
      <c r="C7" s="25" t="s">
        <v>598</v>
      </c>
      <c r="D7" s="38" t="s">
        <v>598</v>
      </c>
      <c r="E7" s="25" t="s">
        <v>598</v>
      </c>
      <c r="F7" s="228" t="s">
        <v>589</v>
      </c>
      <c r="G7" s="227" t="s">
        <v>589</v>
      </c>
      <c r="H7" s="38" t="s">
        <v>598</v>
      </c>
      <c r="I7" s="25" t="s">
        <v>598</v>
      </c>
      <c r="J7" s="228" t="s">
        <v>589</v>
      </c>
      <c r="K7" s="227" t="s">
        <v>589</v>
      </c>
      <c r="L7" s="228" t="s">
        <v>589</v>
      </c>
    </row>
    <row r="8" spans="1:12" ht="25.5">
      <c r="A8" s="368" t="s">
        <v>26</v>
      </c>
      <c r="B8" s="72" t="s">
        <v>234</v>
      </c>
      <c r="C8" s="25" t="s">
        <v>598</v>
      </c>
      <c r="D8" s="38" t="s">
        <v>598</v>
      </c>
      <c r="E8" s="25" t="s">
        <v>598</v>
      </c>
      <c r="F8" s="228" t="s">
        <v>589</v>
      </c>
      <c r="G8" s="227" t="s">
        <v>589</v>
      </c>
      <c r="H8" s="38" t="s">
        <v>598</v>
      </c>
      <c r="I8" s="25" t="s">
        <v>598</v>
      </c>
      <c r="J8" s="228" t="s">
        <v>589</v>
      </c>
      <c r="K8" s="227" t="s">
        <v>589</v>
      </c>
      <c r="L8" s="228" t="s">
        <v>589</v>
      </c>
    </row>
    <row r="9" spans="1:12" ht="25.5">
      <c r="A9" s="369"/>
      <c r="B9" s="70" t="s">
        <v>235</v>
      </c>
      <c r="C9" s="25" t="s">
        <v>598</v>
      </c>
      <c r="D9" s="38" t="s">
        <v>598</v>
      </c>
      <c r="E9" s="25" t="s">
        <v>598</v>
      </c>
      <c r="F9" s="228" t="s">
        <v>589</v>
      </c>
      <c r="G9" s="227" t="s">
        <v>589</v>
      </c>
      <c r="H9" s="38" t="s">
        <v>598</v>
      </c>
      <c r="I9" s="25" t="s">
        <v>598</v>
      </c>
      <c r="J9" s="228" t="s">
        <v>589</v>
      </c>
      <c r="K9" s="227" t="s">
        <v>589</v>
      </c>
      <c r="L9" s="228" t="s">
        <v>589</v>
      </c>
    </row>
    <row r="10" spans="1:12" ht="13.5" thickBot="1">
      <c r="A10" s="392"/>
      <c r="B10" s="44" t="s">
        <v>236</v>
      </c>
      <c r="C10" s="25" t="s">
        <v>598</v>
      </c>
      <c r="D10" s="38" t="s">
        <v>598</v>
      </c>
      <c r="E10" s="25" t="s">
        <v>598</v>
      </c>
      <c r="F10" s="228" t="s">
        <v>589</v>
      </c>
      <c r="G10" s="227" t="s">
        <v>589</v>
      </c>
      <c r="H10" s="38" t="s">
        <v>598</v>
      </c>
      <c r="I10" s="25" t="s">
        <v>598</v>
      </c>
      <c r="J10" s="228" t="s">
        <v>589</v>
      </c>
      <c r="K10" s="227" t="s">
        <v>589</v>
      </c>
      <c r="L10" s="228" t="s">
        <v>589</v>
      </c>
    </row>
    <row r="11" spans="1:12" ht="38.25">
      <c r="A11" s="24" t="s">
        <v>36</v>
      </c>
      <c r="B11" s="71" t="s">
        <v>304</v>
      </c>
      <c r="C11" s="25" t="s">
        <v>598</v>
      </c>
      <c r="D11" s="38" t="s">
        <v>598</v>
      </c>
      <c r="E11" s="25" t="s">
        <v>598</v>
      </c>
      <c r="F11" s="228" t="s">
        <v>589</v>
      </c>
      <c r="G11" s="227" t="s">
        <v>589</v>
      </c>
      <c r="H11" s="38" t="s">
        <v>598</v>
      </c>
      <c r="I11" s="25" t="s">
        <v>598</v>
      </c>
      <c r="J11" s="228" t="s">
        <v>589</v>
      </c>
      <c r="K11" s="227" t="s">
        <v>589</v>
      </c>
      <c r="L11" s="228" t="s">
        <v>589</v>
      </c>
    </row>
    <row r="12" spans="1:12" ht="12.75">
      <c r="A12" s="24" t="s">
        <v>36</v>
      </c>
      <c r="B12" s="70" t="s">
        <v>237</v>
      </c>
      <c r="C12" s="25" t="s">
        <v>598</v>
      </c>
      <c r="D12" s="38" t="s">
        <v>598</v>
      </c>
      <c r="E12" s="25" t="s">
        <v>598</v>
      </c>
      <c r="F12" s="228" t="s">
        <v>589</v>
      </c>
      <c r="G12" s="227" t="s">
        <v>589</v>
      </c>
      <c r="H12" s="38" t="s">
        <v>598</v>
      </c>
      <c r="I12" s="25" t="s">
        <v>598</v>
      </c>
      <c r="J12" s="228" t="s">
        <v>589</v>
      </c>
      <c r="K12" s="227" t="s">
        <v>589</v>
      </c>
      <c r="L12" s="228" t="s">
        <v>589</v>
      </c>
    </row>
    <row r="13" spans="1:12" ht="39" thickBot="1">
      <c r="A13" s="24" t="s">
        <v>36</v>
      </c>
      <c r="B13" s="44" t="s">
        <v>238</v>
      </c>
      <c r="C13" s="25" t="s">
        <v>598</v>
      </c>
      <c r="D13" s="38" t="s">
        <v>598</v>
      </c>
      <c r="E13" s="25" t="s">
        <v>598</v>
      </c>
      <c r="F13" s="228" t="s">
        <v>589</v>
      </c>
      <c r="G13" s="227" t="s">
        <v>589</v>
      </c>
      <c r="H13" s="38" t="s">
        <v>598</v>
      </c>
      <c r="I13" s="25" t="s">
        <v>598</v>
      </c>
      <c r="J13" s="228" t="s">
        <v>589</v>
      </c>
      <c r="K13" s="227" t="s">
        <v>589</v>
      </c>
      <c r="L13" s="228" t="s">
        <v>589</v>
      </c>
    </row>
    <row r="14" spans="1:12" ht="12.75">
      <c r="A14" s="368" t="s">
        <v>46</v>
      </c>
      <c r="B14" s="71" t="s">
        <v>239</v>
      </c>
      <c r="C14" s="25" t="s">
        <v>598</v>
      </c>
      <c r="D14" s="38" t="s">
        <v>598</v>
      </c>
      <c r="E14" s="227" t="s">
        <v>589</v>
      </c>
      <c r="F14" s="228" t="s">
        <v>589</v>
      </c>
      <c r="G14" s="227" t="s">
        <v>589</v>
      </c>
      <c r="H14" s="38" t="s">
        <v>598</v>
      </c>
      <c r="I14" s="25" t="s">
        <v>598</v>
      </c>
      <c r="J14" s="228" t="s">
        <v>589</v>
      </c>
      <c r="K14" s="227" t="s">
        <v>589</v>
      </c>
      <c r="L14" s="228" t="s">
        <v>589</v>
      </c>
    </row>
    <row r="15" spans="1:12" ht="12.75">
      <c r="A15" s="369"/>
      <c r="B15" s="70" t="s">
        <v>240</v>
      </c>
      <c r="C15" s="25" t="s">
        <v>598</v>
      </c>
      <c r="D15" s="38" t="s">
        <v>598</v>
      </c>
      <c r="E15" s="227" t="s">
        <v>589</v>
      </c>
      <c r="F15" s="228" t="s">
        <v>589</v>
      </c>
      <c r="G15" s="227" t="s">
        <v>589</v>
      </c>
      <c r="H15" s="38" t="s">
        <v>598</v>
      </c>
      <c r="I15" s="25" t="s">
        <v>598</v>
      </c>
      <c r="J15" s="228" t="s">
        <v>589</v>
      </c>
      <c r="K15" s="227" t="s">
        <v>589</v>
      </c>
      <c r="L15" s="228" t="s">
        <v>589</v>
      </c>
    </row>
    <row r="16" spans="1:12" ht="25.5">
      <c r="A16" s="369"/>
      <c r="B16" s="70" t="s">
        <v>241</v>
      </c>
      <c r="C16" s="25" t="s">
        <v>598</v>
      </c>
      <c r="D16" s="38" t="s">
        <v>598</v>
      </c>
      <c r="E16" s="227" t="s">
        <v>589</v>
      </c>
      <c r="F16" s="228" t="s">
        <v>589</v>
      </c>
      <c r="G16" s="227" t="s">
        <v>589</v>
      </c>
      <c r="H16" s="38" t="s">
        <v>598</v>
      </c>
      <c r="I16" s="25" t="s">
        <v>598</v>
      </c>
      <c r="J16" s="228" t="s">
        <v>589</v>
      </c>
      <c r="K16" s="227" t="s">
        <v>589</v>
      </c>
      <c r="L16" s="228" t="s">
        <v>589</v>
      </c>
    </row>
    <row r="17" spans="1:12" ht="25.5">
      <c r="A17" s="369"/>
      <c r="B17" s="70" t="s">
        <v>242</v>
      </c>
      <c r="C17" s="25" t="s">
        <v>598</v>
      </c>
      <c r="D17" s="38" t="s">
        <v>598</v>
      </c>
      <c r="E17" s="227" t="s">
        <v>589</v>
      </c>
      <c r="F17" s="228" t="s">
        <v>589</v>
      </c>
      <c r="G17" s="227" t="s">
        <v>589</v>
      </c>
      <c r="H17" s="38" t="s">
        <v>598</v>
      </c>
      <c r="I17" s="25" t="s">
        <v>598</v>
      </c>
      <c r="J17" s="228" t="s">
        <v>589</v>
      </c>
      <c r="K17" s="227" t="s">
        <v>589</v>
      </c>
      <c r="L17" s="228" t="s">
        <v>589</v>
      </c>
    </row>
    <row r="18" spans="1:12" ht="12.75">
      <c r="A18" s="369"/>
      <c r="B18" s="70" t="s">
        <v>243</v>
      </c>
      <c r="C18" s="25" t="s">
        <v>598</v>
      </c>
      <c r="D18" s="38" t="s">
        <v>598</v>
      </c>
      <c r="E18" s="227" t="s">
        <v>589</v>
      </c>
      <c r="F18" s="228" t="s">
        <v>589</v>
      </c>
      <c r="G18" s="227" t="s">
        <v>589</v>
      </c>
      <c r="H18" s="38" t="s">
        <v>598</v>
      </c>
      <c r="I18" s="25" t="s">
        <v>598</v>
      </c>
      <c r="J18" s="228" t="s">
        <v>589</v>
      </c>
      <c r="K18" s="227" t="s">
        <v>589</v>
      </c>
      <c r="L18" s="228" t="s">
        <v>589</v>
      </c>
    </row>
    <row r="19" spans="1:12" ht="26.25" thickBot="1">
      <c r="A19" s="392"/>
      <c r="B19" s="44" t="s">
        <v>244</v>
      </c>
      <c r="C19" s="25" t="s">
        <v>598</v>
      </c>
      <c r="D19" s="38" t="s">
        <v>598</v>
      </c>
      <c r="E19" s="227" t="s">
        <v>589</v>
      </c>
      <c r="F19" s="228" t="s">
        <v>589</v>
      </c>
      <c r="G19" s="227" t="s">
        <v>589</v>
      </c>
      <c r="H19" s="38" t="s">
        <v>598</v>
      </c>
      <c r="I19" s="25" t="s">
        <v>598</v>
      </c>
      <c r="J19" s="228" t="s">
        <v>589</v>
      </c>
      <c r="K19" s="227" t="s">
        <v>589</v>
      </c>
      <c r="L19" s="228" t="s">
        <v>589</v>
      </c>
    </row>
    <row r="20" spans="1:12" ht="25.5">
      <c r="A20" s="368" t="s">
        <v>66</v>
      </c>
      <c r="B20" s="47" t="s">
        <v>245</v>
      </c>
      <c r="C20" s="25" t="s">
        <v>598</v>
      </c>
      <c r="D20" s="38" t="s">
        <v>598</v>
      </c>
      <c r="E20" s="25" t="s">
        <v>598</v>
      </c>
      <c r="F20" s="228" t="s">
        <v>589</v>
      </c>
      <c r="G20" s="227" t="s">
        <v>589</v>
      </c>
      <c r="H20" s="38" t="s">
        <v>598</v>
      </c>
      <c r="I20" s="25" t="s">
        <v>598</v>
      </c>
      <c r="J20" s="228" t="s">
        <v>589</v>
      </c>
      <c r="K20" s="227" t="s">
        <v>589</v>
      </c>
      <c r="L20" s="228" t="s">
        <v>589</v>
      </c>
    </row>
    <row r="21" spans="1:12" ht="12.75">
      <c r="A21" s="369"/>
      <c r="B21" s="45" t="s">
        <v>246</v>
      </c>
      <c r="C21" s="25" t="s">
        <v>598</v>
      </c>
      <c r="D21" s="38" t="s">
        <v>598</v>
      </c>
      <c r="E21" s="25" t="s">
        <v>598</v>
      </c>
      <c r="F21" s="228" t="s">
        <v>589</v>
      </c>
      <c r="G21" s="227" t="s">
        <v>589</v>
      </c>
      <c r="H21" s="38" t="s">
        <v>598</v>
      </c>
      <c r="I21" s="25" t="s">
        <v>598</v>
      </c>
      <c r="J21" s="228" t="s">
        <v>589</v>
      </c>
      <c r="K21" s="227" t="s">
        <v>589</v>
      </c>
      <c r="L21" s="228" t="s">
        <v>589</v>
      </c>
    </row>
    <row r="22" spans="1:12" ht="12.75">
      <c r="A22" s="369"/>
      <c r="B22" s="45" t="s">
        <v>247</v>
      </c>
      <c r="C22" s="25" t="s">
        <v>598</v>
      </c>
      <c r="D22" s="38" t="s">
        <v>598</v>
      </c>
      <c r="E22" s="25" t="s">
        <v>598</v>
      </c>
      <c r="F22" s="228" t="s">
        <v>589</v>
      </c>
      <c r="G22" s="227" t="s">
        <v>589</v>
      </c>
      <c r="H22" s="38" t="s">
        <v>598</v>
      </c>
      <c r="I22" s="25" t="s">
        <v>598</v>
      </c>
      <c r="J22" s="228" t="s">
        <v>589</v>
      </c>
      <c r="K22" s="227" t="s">
        <v>589</v>
      </c>
      <c r="L22" s="228" t="s">
        <v>589</v>
      </c>
    </row>
    <row r="23" spans="1:12" ht="25.5">
      <c r="A23" s="369"/>
      <c r="B23" s="45" t="s">
        <v>248</v>
      </c>
      <c r="C23" s="25" t="s">
        <v>598</v>
      </c>
      <c r="D23" s="38" t="s">
        <v>598</v>
      </c>
      <c r="E23" s="227" t="s">
        <v>589</v>
      </c>
      <c r="F23" s="228" t="s">
        <v>589</v>
      </c>
      <c r="G23" s="227" t="s">
        <v>589</v>
      </c>
      <c r="H23" s="38" t="s">
        <v>598</v>
      </c>
      <c r="I23" s="227" t="s">
        <v>589</v>
      </c>
      <c r="J23" s="228" t="s">
        <v>589</v>
      </c>
      <c r="K23" s="227" t="s">
        <v>589</v>
      </c>
      <c r="L23" s="228" t="s">
        <v>589</v>
      </c>
    </row>
    <row r="24" spans="1:12" ht="38.25">
      <c r="A24" s="369"/>
      <c r="B24" s="54" t="s">
        <v>294</v>
      </c>
      <c r="C24" s="25" t="s">
        <v>598</v>
      </c>
      <c r="D24" s="228" t="s">
        <v>599</v>
      </c>
      <c r="E24" s="227" t="s">
        <v>589</v>
      </c>
      <c r="F24" s="228" t="s">
        <v>589</v>
      </c>
      <c r="G24" s="227" t="s">
        <v>589</v>
      </c>
      <c r="H24" s="228" t="s">
        <v>589</v>
      </c>
      <c r="I24" s="227" t="s">
        <v>589</v>
      </c>
      <c r="J24" s="228" t="s">
        <v>589</v>
      </c>
      <c r="K24" s="227" t="s">
        <v>589</v>
      </c>
      <c r="L24" s="228" t="s">
        <v>589</v>
      </c>
    </row>
    <row r="25" spans="1:12" ht="12.75">
      <c r="A25" s="369"/>
      <c r="B25" s="45" t="s">
        <v>249</v>
      </c>
      <c r="C25" s="25" t="s">
        <v>598</v>
      </c>
      <c r="D25" s="38" t="s">
        <v>598</v>
      </c>
      <c r="E25" s="227" t="s">
        <v>589</v>
      </c>
      <c r="F25" s="228" t="s">
        <v>589</v>
      </c>
      <c r="G25" s="227" t="s">
        <v>589</v>
      </c>
      <c r="H25" s="38" t="s">
        <v>598</v>
      </c>
      <c r="I25" s="227" t="s">
        <v>589</v>
      </c>
      <c r="J25" s="228" t="s">
        <v>589</v>
      </c>
      <c r="K25" s="227" t="s">
        <v>589</v>
      </c>
      <c r="L25" s="228" t="s">
        <v>589</v>
      </c>
    </row>
    <row r="26" spans="1:12" ht="12.75">
      <c r="A26" s="369"/>
      <c r="B26" s="45" t="s">
        <v>250</v>
      </c>
      <c r="C26" s="25" t="s">
        <v>598</v>
      </c>
      <c r="D26" s="228" t="s">
        <v>599</v>
      </c>
      <c r="E26" s="227" t="s">
        <v>589</v>
      </c>
      <c r="F26" s="228" t="s">
        <v>589</v>
      </c>
      <c r="G26" s="227" t="s">
        <v>589</v>
      </c>
      <c r="H26" s="38" t="s">
        <v>598</v>
      </c>
      <c r="I26" s="227" t="s">
        <v>589</v>
      </c>
      <c r="J26" s="228" t="s">
        <v>589</v>
      </c>
      <c r="K26" s="227" t="s">
        <v>589</v>
      </c>
      <c r="L26" s="228" t="s">
        <v>589</v>
      </c>
    </row>
    <row r="27" spans="1:12" ht="13.5" thickBot="1">
      <c r="A27" s="392"/>
      <c r="B27" s="46" t="s">
        <v>251</v>
      </c>
      <c r="C27" s="25" t="s">
        <v>598</v>
      </c>
      <c r="D27" s="38" t="s">
        <v>598</v>
      </c>
      <c r="E27" s="227" t="s">
        <v>589</v>
      </c>
      <c r="F27" s="228" t="s">
        <v>589</v>
      </c>
      <c r="G27" s="227" t="s">
        <v>589</v>
      </c>
      <c r="H27" s="38" t="s">
        <v>598</v>
      </c>
      <c r="I27" s="227" t="s">
        <v>589</v>
      </c>
      <c r="J27" s="228" t="s">
        <v>589</v>
      </c>
      <c r="K27" s="227" t="s">
        <v>589</v>
      </c>
      <c r="L27" s="228" t="s">
        <v>589</v>
      </c>
    </row>
    <row r="28" spans="1:12" ht="38.25">
      <c r="A28" s="368" t="s">
        <v>92</v>
      </c>
      <c r="B28" s="47" t="s">
        <v>252</v>
      </c>
      <c r="C28" s="25" t="s">
        <v>598</v>
      </c>
      <c r="D28" s="38" t="s">
        <v>598</v>
      </c>
      <c r="E28" s="25" t="s">
        <v>598</v>
      </c>
      <c r="F28" s="228" t="s">
        <v>589</v>
      </c>
      <c r="G28" s="227" t="s">
        <v>589</v>
      </c>
      <c r="H28" s="38" t="s">
        <v>598</v>
      </c>
      <c r="I28" s="25" t="s">
        <v>598</v>
      </c>
      <c r="J28" s="38" t="s">
        <v>598</v>
      </c>
      <c r="K28" s="25" t="s">
        <v>598</v>
      </c>
      <c r="L28" s="228" t="s">
        <v>589</v>
      </c>
    </row>
    <row r="29" spans="1:12" ht="38.25">
      <c r="A29" s="369"/>
      <c r="B29" s="48" t="s">
        <v>253</v>
      </c>
      <c r="C29" s="25" t="s">
        <v>598</v>
      </c>
      <c r="D29" s="38" t="s">
        <v>598</v>
      </c>
      <c r="E29" s="25" t="s">
        <v>598</v>
      </c>
      <c r="F29" s="228" t="s">
        <v>589</v>
      </c>
      <c r="G29" s="227" t="s">
        <v>589</v>
      </c>
      <c r="H29" s="38" t="s">
        <v>598</v>
      </c>
      <c r="I29" s="25" t="s">
        <v>598</v>
      </c>
      <c r="J29" s="38" t="s">
        <v>598</v>
      </c>
      <c r="K29" s="25" t="s">
        <v>598</v>
      </c>
      <c r="L29" s="228" t="s">
        <v>589</v>
      </c>
    </row>
    <row r="30" spans="1:12" ht="38.25">
      <c r="A30" s="369"/>
      <c r="B30" s="45" t="s">
        <v>254</v>
      </c>
      <c r="C30" s="25" t="s">
        <v>598</v>
      </c>
      <c r="D30" s="38" t="s">
        <v>598</v>
      </c>
      <c r="E30" s="25" t="s">
        <v>598</v>
      </c>
      <c r="F30" s="228" t="s">
        <v>589</v>
      </c>
      <c r="G30" s="227" t="s">
        <v>589</v>
      </c>
      <c r="H30" s="38" t="s">
        <v>598</v>
      </c>
      <c r="I30" s="25" t="s">
        <v>598</v>
      </c>
      <c r="J30" s="38" t="s">
        <v>598</v>
      </c>
      <c r="K30" s="25" t="s">
        <v>598</v>
      </c>
      <c r="L30" s="228" t="s">
        <v>589</v>
      </c>
    </row>
    <row r="31" spans="1:12" ht="38.25">
      <c r="A31" s="369"/>
      <c r="B31" s="45" t="s">
        <v>255</v>
      </c>
      <c r="C31" s="25" t="s">
        <v>598</v>
      </c>
      <c r="D31" s="38" t="s">
        <v>598</v>
      </c>
      <c r="E31" s="25" t="s">
        <v>598</v>
      </c>
      <c r="F31" s="228" t="s">
        <v>589</v>
      </c>
      <c r="G31" s="227" t="s">
        <v>589</v>
      </c>
      <c r="H31" s="38" t="s">
        <v>598</v>
      </c>
      <c r="I31" s="25" t="s">
        <v>598</v>
      </c>
      <c r="J31" s="38" t="s">
        <v>598</v>
      </c>
      <c r="K31" s="25" t="s">
        <v>598</v>
      </c>
      <c r="L31" s="228" t="s">
        <v>589</v>
      </c>
    </row>
    <row r="32" spans="1:12" ht="51.75" thickBot="1">
      <c r="A32" s="392"/>
      <c r="B32" s="46" t="s">
        <v>256</v>
      </c>
      <c r="C32" s="25" t="s">
        <v>598</v>
      </c>
      <c r="D32" s="38" t="s">
        <v>598</v>
      </c>
      <c r="E32" s="25" t="s">
        <v>598</v>
      </c>
      <c r="F32" s="228" t="s">
        <v>589</v>
      </c>
      <c r="G32" s="227" t="s">
        <v>589</v>
      </c>
      <c r="H32" s="38" t="s">
        <v>598</v>
      </c>
      <c r="I32" s="25" t="s">
        <v>598</v>
      </c>
      <c r="J32" s="38" t="s">
        <v>598</v>
      </c>
      <c r="K32" s="25" t="s">
        <v>598</v>
      </c>
      <c r="L32" s="228" t="s">
        <v>589</v>
      </c>
    </row>
    <row r="33" spans="1:12" ht="25.5">
      <c r="A33" s="368" t="s">
        <v>108</v>
      </c>
      <c r="B33" s="47" t="s">
        <v>257</v>
      </c>
      <c r="C33" s="25" t="s">
        <v>598</v>
      </c>
      <c r="D33" s="38" t="s">
        <v>598</v>
      </c>
      <c r="E33" s="227" t="s">
        <v>589</v>
      </c>
      <c r="F33" s="228" t="s">
        <v>589</v>
      </c>
      <c r="G33" s="227" t="s">
        <v>589</v>
      </c>
      <c r="H33" s="38" t="s">
        <v>598</v>
      </c>
      <c r="I33" s="227" t="s">
        <v>589</v>
      </c>
      <c r="J33" s="228" t="s">
        <v>589</v>
      </c>
      <c r="K33" s="227" t="s">
        <v>589</v>
      </c>
      <c r="L33" s="228" t="s">
        <v>589</v>
      </c>
    </row>
    <row r="34" spans="1:12" ht="38.25">
      <c r="A34" s="369"/>
      <c r="B34" s="45" t="s">
        <v>273</v>
      </c>
      <c r="C34" s="25" t="s">
        <v>598</v>
      </c>
      <c r="D34" s="228" t="s">
        <v>599</v>
      </c>
      <c r="E34" s="227" t="s">
        <v>589</v>
      </c>
      <c r="F34" s="228" t="s">
        <v>589</v>
      </c>
      <c r="G34" s="227" t="s">
        <v>589</v>
      </c>
      <c r="H34" s="228" t="s">
        <v>589</v>
      </c>
      <c r="I34" s="227" t="s">
        <v>589</v>
      </c>
      <c r="J34" s="228" t="s">
        <v>589</v>
      </c>
      <c r="K34" s="227" t="s">
        <v>589</v>
      </c>
      <c r="L34" s="228" t="s">
        <v>589</v>
      </c>
    </row>
    <row r="35" spans="1:12" ht="25.5">
      <c r="A35" s="369"/>
      <c r="B35" s="45" t="s">
        <v>258</v>
      </c>
      <c r="C35" s="25" t="s">
        <v>598</v>
      </c>
      <c r="D35" s="228" t="s">
        <v>599</v>
      </c>
      <c r="E35" s="227" t="s">
        <v>589</v>
      </c>
      <c r="F35" s="228" t="s">
        <v>589</v>
      </c>
      <c r="G35" s="227" t="s">
        <v>589</v>
      </c>
      <c r="H35" s="228" t="s">
        <v>589</v>
      </c>
      <c r="I35" s="227" t="s">
        <v>589</v>
      </c>
      <c r="J35" s="228" t="s">
        <v>589</v>
      </c>
      <c r="K35" s="227" t="s">
        <v>589</v>
      </c>
      <c r="L35" s="228" t="s">
        <v>589</v>
      </c>
    </row>
    <row r="36" spans="1:12" ht="51">
      <c r="A36" s="369"/>
      <c r="B36" s="45" t="s">
        <v>259</v>
      </c>
      <c r="C36" s="25" t="s">
        <v>298</v>
      </c>
      <c r="D36" s="38" t="s">
        <v>298</v>
      </c>
      <c r="E36" s="25" t="s">
        <v>298</v>
      </c>
      <c r="F36" s="38" t="s">
        <v>298</v>
      </c>
      <c r="G36" s="25" t="s">
        <v>298</v>
      </c>
      <c r="H36" s="38" t="s">
        <v>298</v>
      </c>
      <c r="I36" s="25" t="s">
        <v>298</v>
      </c>
      <c r="J36" s="38" t="s">
        <v>298</v>
      </c>
      <c r="K36" s="25" t="s">
        <v>298</v>
      </c>
      <c r="L36" s="38" t="s">
        <v>298</v>
      </c>
    </row>
    <row r="37" spans="1:12" ht="39" thickBot="1">
      <c r="A37" s="392"/>
      <c r="B37" s="46" t="s">
        <v>260</v>
      </c>
      <c r="C37" s="25" t="s">
        <v>298</v>
      </c>
      <c r="D37" s="38" t="s">
        <v>298</v>
      </c>
      <c r="E37" s="25" t="s">
        <v>298</v>
      </c>
      <c r="F37" s="38" t="s">
        <v>298</v>
      </c>
      <c r="G37" s="25" t="s">
        <v>298</v>
      </c>
      <c r="H37" s="38" t="s">
        <v>298</v>
      </c>
      <c r="I37" s="25" t="s">
        <v>298</v>
      </c>
      <c r="J37" s="38" t="s">
        <v>298</v>
      </c>
      <c r="K37" s="25" t="s">
        <v>298</v>
      </c>
      <c r="L37" s="38" t="s">
        <v>298</v>
      </c>
    </row>
    <row r="38" spans="1:12" ht="25.5">
      <c r="A38" s="368" t="s">
        <v>124</v>
      </c>
      <c r="B38" s="47" t="s">
        <v>264</v>
      </c>
      <c r="C38" s="25" t="s">
        <v>598</v>
      </c>
      <c r="D38" s="38" t="s">
        <v>598</v>
      </c>
      <c r="E38" s="227" t="s">
        <v>589</v>
      </c>
      <c r="F38" s="38" t="s">
        <v>598</v>
      </c>
      <c r="G38" s="227" t="s">
        <v>589</v>
      </c>
      <c r="H38" s="38" t="s">
        <v>598</v>
      </c>
      <c r="I38" s="227" t="s">
        <v>589</v>
      </c>
      <c r="J38" s="228" t="s">
        <v>589</v>
      </c>
      <c r="K38" s="227" t="s">
        <v>589</v>
      </c>
      <c r="L38" s="228" t="s">
        <v>589</v>
      </c>
    </row>
    <row r="39" spans="1:12" ht="25.5">
      <c r="A39" s="369"/>
      <c r="B39" s="45" t="s">
        <v>262</v>
      </c>
      <c r="C39" s="25" t="s">
        <v>598</v>
      </c>
      <c r="D39" s="228" t="s">
        <v>599</v>
      </c>
      <c r="E39" s="227" t="s">
        <v>589</v>
      </c>
      <c r="F39" s="38" t="s">
        <v>598</v>
      </c>
      <c r="G39" s="227" t="s">
        <v>589</v>
      </c>
      <c r="H39" s="228" t="s">
        <v>589</v>
      </c>
      <c r="I39" s="227" t="s">
        <v>589</v>
      </c>
      <c r="J39" s="228" t="s">
        <v>589</v>
      </c>
      <c r="K39" s="227" t="s">
        <v>589</v>
      </c>
      <c r="L39" s="228" t="s">
        <v>589</v>
      </c>
    </row>
    <row r="40" spans="1:12" ht="12.75">
      <c r="A40" s="392"/>
      <c r="B40" s="45" t="s">
        <v>263</v>
      </c>
      <c r="C40" s="227" t="s">
        <v>589</v>
      </c>
      <c r="D40" s="228" t="s">
        <v>599</v>
      </c>
      <c r="E40" s="227" t="s">
        <v>589</v>
      </c>
      <c r="F40" s="38" t="s">
        <v>598</v>
      </c>
      <c r="G40" s="227" t="s">
        <v>589</v>
      </c>
      <c r="H40" s="228" t="s">
        <v>589</v>
      </c>
      <c r="I40" s="227" t="s">
        <v>589</v>
      </c>
      <c r="J40" s="228" t="s">
        <v>589</v>
      </c>
      <c r="K40" s="227" t="s">
        <v>589</v>
      </c>
      <c r="L40" s="228" t="s">
        <v>589</v>
      </c>
    </row>
    <row r="41" spans="1:12" ht="26.25" thickBot="1">
      <c r="A41" s="29" t="s">
        <v>134</v>
      </c>
      <c r="B41" s="46" t="s">
        <v>261</v>
      </c>
      <c r="C41" s="25" t="s">
        <v>598</v>
      </c>
      <c r="D41" s="38" t="s">
        <v>598</v>
      </c>
      <c r="E41" s="227" t="s">
        <v>589</v>
      </c>
      <c r="F41" s="38" t="s">
        <v>598</v>
      </c>
      <c r="G41" s="227" t="s">
        <v>589</v>
      </c>
      <c r="H41" s="228" t="s">
        <v>589</v>
      </c>
      <c r="I41" s="227" t="s">
        <v>589</v>
      </c>
      <c r="J41" s="228" t="s">
        <v>589</v>
      </c>
      <c r="K41" s="227" t="s">
        <v>589</v>
      </c>
      <c r="L41" s="228" t="s">
        <v>589</v>
      </c>
    </row>
    <row r="42" ht="13.5" hidden="1" thickTop="1"/>
  </sheetData>
  <sheetProtection password="CF56" sheet="1" objects="1" scenarios="1"/>
  <mergeCells count="12">
    <mergeCell ref="A1:B1"/>
    <mergeCell ref="C1:G1"/>
    <mergeCell ref="H1:L1"/>
    <mergeCell ref="A2:B2"/>
    <mergeCell ref="A20:A27"/>
    <mergeCell ref="A28:A32"/>
    <mergeCell ref="A33:A37"/>
    <mergeCell ref="A38:A40"/>
    <mergeCell ref="A3:A5"/>
    <mergeCell ref="A6:A7"/>
    <mergeCell ref="A8:A10"/>
    <mergeCell ref="A14:A19"/>
  </mergeCells>
  <printOptions/>
  <pageMargins left="0.22" right="0.23" top="0.76" bottom="0.49" header="0.492125985" footer="0.492125985"/>
  <pageSetup horizontalDpi="600" verticalDpi="600" orientation="portrait" paperSize="9" scale="80" r:id="rId1"/>
  <headerFooter alignWithMargins="0">
    <oddHeader>&amp;CTab 8 NBR 9077 - Sistema de Alarme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amarildo</dc:creator>
  <cp:keywords/>
  <dc:description/>
  <cp:lastModifiedBy>Gerson</cp:lastModifiedBy>
  <cp:lastPrinted>2006-03-30T03:27:34Z</cp:lastPrinted>
  <dcterms:created xsi:type="dcterms:W3CDTF">2005-09-26T01:22:38Z</dcterms:created>
  <dcterms:modified xsi:type="dcterms:W3CDTF">2012-04-30T14:36:53Z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